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D9F76533-62ED-4342-9E3B-FE2A7858AAD0}" xr6:coauthVersionLast="47" xr6:coauthVersionMax="47" xr10:uidLastSave="{00000000-0000-0000-0000-000000000000}"/>
  <bookViews>
    <workbookView xWindow="-120" yWindow="-120" windowWidth="29040" windowHeight="15720" xr2:uid="{00000000-000D-0000-FFFF-FFFF00000000}"/>
  </bookViews>
  <sheets>
    <sheet name="TroopBudget" sheetId="2" r:id="rId1"/>
    <sheet name="PackBudget" sheetId="1" r:id="rId2"/>
  </sheets>
  <definedNames>
    <definedName name="Adults" localSheetId="0">TroopBudget!$O$9</definedName>
    <definedName name="Adults">PackBudget!$O$9</definedName>
    <definedName name="Cubs" localSheetId="0">TroopBudget!$O$8</definedName>
    <definedName name="Cubs">PackBudget!$O$8</definedName>
    <definedName name="Fee" localSheetId="0">TroopBudget!$K$15</definedName>
    <definedName name="Fee">PackBudget!$K$15</definedName>
    <definedName name="Subs" localSheetId="0">TroopBudget!$K$20</definedName>
    <definedName name="Subs">PackBudget!$K$19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1" i="2" l="1"/>
  <c r="O46" i="2"/>
  <c r="M30" i="2"/>
  <c r="O30" i="2" s="1"/>
  <c r="O28" i="2"/>
  <c r="M26" i="2"/>
  <c r="O26" i="2" s="1"/>
  <c r="M16" i="2"/>
  <c r="O16" i="2" s="1"/>
  <c r="M15" i="2"/>
  <c r="O15" i="2" s="1"/>
  <c r="O62" i="2"/>
  <c r="O61" i="2"/>
  <c r="E61" i="2"/>
  <c r="O60" i="2"/>
  <c r="A60" i="2"/>
  <c r="E60" i="2" s="1"/>
  <c r="O55" i="2"/>
  <c r="E55" i="2"/>
  <c r="O54" i="2"/>
  <c r="E54" i="2"/>
  <c r="O53" i="2"/>
  <c r="E53" i="2"/>
  <c r="O51" i="2"/>
  <c r="E51" i="2"/>
  <c r="O49" i="2"/>
  <c r="E49" i="2"/>
  <c r="E46" i="2"/>
  <c r="O45" i="2"/>
  <c r="E45" i="2"/>
  <c r="O44" i="2"/>
  <c r="E44" i="2"/>
  <c r="O43" i="2"/>
  <c r="E43" i="2"/>
  <c r="O42" i="2"/>
  <c r="E42" i="2"/>
  <c r="O39" i="2"/>
  <c r="E39" i="2"/>
  <c r="O38" i="2"/>
  <c r="E38" i="2"/>
  <c r="O37" i="2"/>
  <c r="E37" i="2"/>
  <c r="E34" i="2"/>
  <c r="O34" i="2"/>
  <c r="E33" i="2"/>
  <c r="O33" i="2"/>
  <c r="E32" i="2"/>
  <c r="O32" i="2"/>
  <c r="E31" i="2"/>
  <c r="E29" i="2"/>
  <c r="E27" i="2"/>
  <c r="E25" i="2"/>
  <c r="O22" i="2"/>
  <c r="E21" i="2"/>
  <c r="O20" i="2"/>
  <c r="E19" i="2"/>
  <c r="E17" i="2"/>
  <c r="E15" i="2"/>
  <c r="O63" i="2" l="1"/>
  <c r="E57" i="2"/>
  <c r="E63" i="2"/>
  <c r="O57" i="2"/>
  <c r="M60" i="1"/>
  <c r="O60" i="1" s="1"/>
  <c r="M55" i="1"/>
  <c r="O55" i="1" s="1"/>
  <c r="O54" i="1"/>
  <c r="M49" i="1"/>
  <c r="O49" i="1" s="1"/>
  <c r="O39" i="1"/>
  <c r="O38" i="1"/>
  <c r="O37" i="1"/>
  <c r="O34" i="1"/>
  <c r="M32" i="1"/>
  <c r="O32" i="1" s="1"/>
  <c r="M31" i="1"/>
  <c r="O31" i="1" s="1"/>
  <c r="M25" i="1"/>
  <c r="O25" i="1" s="1"/>
  <c r="M29" i="1"/>
  <c r="O29" i="1" s="1"/>
  <c r="M21" i="1"/>
  <c r="O21" i="1" s="1"/>
  <c r="M19" i="1"/>
  <c r="O19" i="1" s="1"/>
  <c r="M71" i="1"/>
  <c r="M27" i="1"/>
  <c r="O27" i="1" s="1"/>
  <c r="M15" i="1"/>
  <c r="O15" i="1" s="1"/>
  <c r="O61" i="1"/>
  <c r="O62" i="1"/>
  <c r="O53" i="1"/>
  <c r="O51" i="1"/>
  <c r="O46" i="1"/>
  <c r="O45" i="1"/>
  <c r="O44" i="1"/>
  <c r="O43" i="1"/>
  <c r="O42" i="1"/>
  <c r="O33" i="1"/>
  <c r="E29" i="1"/>
  <c r="E32" i="1"/>
  <c r="E33" i="1"/>
  <c r="E34" i="1"/>
  <c r="E15" i="1"/>
  <c r="E17" i="1"/>
  <c r="E19" i="1"/>
  <c r="E21" i="1"/>
  <c r="E25" i="1"/>
  <c r="E27" i="1"/>
  <c r="E31" i="1"/>
  <c r="E37" i="1"/>
  <c r="E38" i="1"/>
  <c r="E39" i="1"/>
  <c r="E42" i="1"/>
  <c r="E43" i="1"/>
  <c r="E44" i="1"/>
  <c r="E45" i="1"/>
  <c r="E46" i="1"/>
  <c r="E49" i="1"/>
  <c r="E51" i="1"/>
  <c r="E53" i="1"/>
  <c r="E54" i="1"/>
  <c r="E55" i="1"/>
  <c r="A60" i="1"/>
  <c r="E60" i="1" s="1"/>
  <c r="E61" i="1"/>
  <c r="O65" i="2" l="1"/>
  <c r="K67" i="2" s="1"/>
  <c r="O67" i="2" s="1"/>
  <c r="K71" i="2" s="1"/>
  <c r="O71" i="2" s="1"/>
  <c r="E63" i="1"/>
  <c r="E65" i="2"/>
  <c r="E57" i="1"/>
  <c r="E65" i="1" s="1"/>
  <c r="O63" i="1"/>
  <c r="O57" i="1"/>
  <c r="A67" i="2" l="1"/>
  <c r="E67" i="2"/>
  <c r="E67" i="1"/>
  <c r="A67" i="1"/>
  <c r="O65" i="1"/>
  <c r="K67" i="1" s="1"/>
  <c r="O67" i="1" s="1"/>
  <c r="K71" i="1" s="1"/>
  <c r="O71" i="1" s="1"/>
  <c r="A71" i="2" l="1"/>
  <c r="E71" i="2"/>
  <c r="E71" i="1"/>
  <c r="A71" i="1"/>
</calcChain>
</file>

<file path=xl/sharedStrings.xml><?xml version="1.0" encoding="utf-8"?>
<sst xmlns="http://schemas.openxmlformats.org/spreadsheetml/2006/main" count="283" uniqueCount="142">
  <si>
    <t>Date Budget Completed:</t>
  </si>
  <si>
    <t>District:</t>
  </si>
  <si>
    <t>Cost Per</t>
  </si>
  <si>
    <t>No. of</t>
  </si>
  <si>
    <t>Total</t>
  </si>
  <si>
    <t>Unit</t>
  </si>
  <si>
    <t>Cost</t>
  </si>
  <si>
    <t>Scout/Unit</t>
  </si>
  <si>
    <t>Actual Budget</t>
  </si>
  <si>
    <t>Treasurer:</t>
  </si>
  <si>
    <t>INCOME:</t>
  </si>
  <si>
    <t>Scouts/</t>
  </si>
  <si>
    <t>Adults</t>
  </si>
  <si>
    <t>Location</t>
  </si>
  <si>
    <t>Annual</t>
  </si>
  <si>
    <t>PROGRAM EXPENSES:</t>
  </si>
  <si>
    <t>$</t>
  </si>
  <si>
    <t>UNIT DETAIL:</t>
  </si>
  <si>
    <t xml:space="preserve"> </t>
  </si>
  <si>
    <t>ings, camping items, etc.</t>
  </si>
  <si>
    <t>Pack #:</t>
  </si>
  <si>
    <t>Cubmaster:</t>
  </si>
  <si>
    <t>Projected # of Cub Scouts:</t>
  </si>
  <si>
    <t>Other Income Source (parent payments, etc.)</t>
  </si>
  <si>
    <t>Gross Sales</t>
  </si>
  <si>
    <t>Commission</t>
  </si>
  <si>
    <t>x</t>
  </si>
  <si>
    <t>Need</t>
  </si>
  <si>
    <t>=</t>
  </si>
  <si>
    <t xml:space="preserve"> / </t>
  </si>
  <si>
    <t>50 Cub Scouts</t>
  </si>
  <si>
    <t>POPCORN SALES GOAL PER CUB SCOUT</t>
  </si>
  <si>
    <t>Pack Goal</t>
  </si>
  <si>
    <t># Cub Scouts</t>
  </si>
  <si>
    <t>*  Many packs include all or a portion of the Cub Scout Resident Camp or Day Camp fee in the annual budget.  This helps ensure that all Cub Scouts have the opportunity to attend. Pack budgeting should include payments on time and qualifying for any discounts offered for early and/or on-time payments.</t>
  </si>
  <si>
    <t>Sample Pack Budget</t>
  </si>
  <si>
    <t>Registration Fees (1)</t>
  </si>
  <si>
    <t>Unit Charter Fee (2)</t>
  </si>
  <si>
    <r>
      <t xml:space="preserve">Boys' Life </t>
    </r>
    <r>
      <rPr>
        <sz val="10"/>
        <rFont val="Arial"/>
        <family val="2"/>
      </rPr>
      <t>(3)</t>
    </r>
  </si>
  <si>
    <t>Accident Insurance Fees (4)</t>
  </si>
  <si>
    <t>Advancement (5)</t>
  </si>
  <si>
    <t>Recognition (5)</t>
  </si>
  <si>
    <t>Special Events (6)</t>
  </si>
  <si>
    <t>Special Activities (6)</t>
  </si>
  <si>
    <t>Pack Leaders</t>
  </si>
  <si>
    <t>Program Materials (8)</t>
  </si>
  <si>
    <t>Full Uniforms (10)</t>
  </si>
  <si>
    <t>Reserve Fund (11)</t>
  </si>
  <si>
    <t>Other Expenses (12)</t>
  </si>
  <si>
    <t>A) TOTAL UNIT BUDGETED PROGRAM EXPENSES</t>
  </si>
  <si>
    <t>C) TOTAL FUNDRAISING NEED (A minus B)</t>
  </si>
  <si>
    <t>Camp (7)</t>
  </si>
  <si>
    <t>Cub Scout Day Camp</t>
  </si>
  <si>
    <t>Cub Scout Resident Camp</t>
  </si>
  <si>
    <t>Webelos Resident Camp</t>
  </si>
  <si>
    <t>Leader's Fees</t>
  </si>
  <si>
    <t>(+/- 35% includes qualifying for all bonus dollars)</t>
  </si>
  <si>
    <t>(Check with your local council for commission percentage and bonuses)</t>
  </si>
  <si>
    <t>Assistant Cubmaster:</t>
  </si>
  <si>
    <t>Committee Chairperson:</t>
  </si>
  <si>
    <t>Popcorn Chairperson:</t>
  </si>
  <si>
    <t>Cub Scout Goal</t>
  </si>
  <si>
    <t>B) INCOME SUBTOTAL</t>
  </si>
  <si>
    <t>Projected # of registered adults:</t>
  </si>
  <si>
    <t>Person</t>
  </si>
  <si>
    <t>Cub Scouts/</t>
  </si>
  <si>
    <t>Handbooks/Neckerchiefs</t>
  </si>
  <si>
    <r>
      <t xml:space="preserve">Total subscriptions @ $12 </t>
    </r>
    <r>
      <rPr>
        <u/>
        <sz val="10"/>
        <rFont val="Arial"/>
        <family val="2"/>
      </rPr>
      <t>ea.</t>
    </r>
  </si>
  <si>
    <r>
      <t xml:space="preserve">Total youth + adults @ $_____ </t>
    </r>
    <r>
      <rPr>
        <u/>
        <sz val="10"/>
        <rFont val="Arial"/>
        <family val="2"/>
      </rPr>
      <t>ea.</t>
    </r>
  </si>
  <si>
    <t>Ideally, 100% of youth included in</t>
  </si>
  <si>
    <t>activity pins, belt loops, ranks,</t>
  </si>
  <si>
    <r>
      <t xml:space="preserve">etc. (example @ $12 </t>
    </r>
    <r>
      <rPr>
        <u/>
        <sz val="10"/>
        <rFont val="Arial"/>
        <family val="2"/>
      </rPr>
      <t>ea.)</t>
    </r>
  </si>
  <si>
    <t>Thank-you's, veteran awards, etc.</t>
  </si>
  <si>
    <t>Blue and gold banquet</t>
  </si>
  <si>
    <t>Pinewood derby</t>
  </si>
  <si>
    <t>Field Trip A</t>
  </si>
  <si>
    <t>Field Trip B</t>
  </si>
  <si>
    <t>Field Trip C</t>
  </si>
  <si>
    <t>Family Camping</t>
  </si>
  <si>
    <t>Ceremony supplies, bridge cross-</t>
  </si>
  <si>
    <t>Every Cub Scout in full uniform</t>
  </si>
  <si>
    <t>Registration scholarships</t>
  </si>
  <si>
    <t>Annual Dues (monthly amount x 10 or 12 months)</t>
  </si>
  <si>
    <t>Surplus From Prior Year (beginning fund balance)</t>
  </si>
  <si>
    <r>
      <t>POPCORN SALE PACK BUDGET</t>
    </r>
    <r>
      <rPr>
        <sz val="10"/>
        <rFont val="Arial"/>
        <family val="2"/>
      </rPr>
      <t xml:space="preserve">  (Should equal C above.)</t>
    </r>
  </si>
  <si>
    <r>
      <rPr>
        <b/>
        <sz val="10"/>
        <rFont val="Arial"/>
        <family val="2"/>
      </rPr>
      <t xml:space="preserve">Note: </t>
    </r>
    <r>
      <rPr>
        <sz val="10"/>
        <rFont val="Arial"/>
        <family val="2"/>
      </rPr>
      <t>This budget worksheet file is “protected” without a password to prevent unintended changes being made to the automatically filled-in blanks. To learn how to change those protected blanks in your version of Microsoft Excel®, search for “protection” in the Excel help section. We recommend that after you make the intended changes, you protect the worksheet to prevent unintended changes.)</t>
    </r>
  </si>
  <si>
    <t xml:space="preserve">  $</t>
  </si>
  <si>
    <t>Leader Basic Training (9)</t>
  </si>
  <si>
    <t>Science Center</t>
  </si>
  <si>
    <t>district summer program</t>
  </si>
  <si>
    <t>Anywhere</t>
  </si>
  <si>
    <t>Yearly flat fee @ $40</t>
  </si>
  <si>
    <r>
      <t xml:space="preserve">(1) for each youth @ $15 </t>
    </r>
    <r>
      <rPr>
        <u/>
        <sz val="10"/>
        <rFont val="Arial"/>
        <family val="2"/>
      </rPr>
      <t>ea.</t>
    </r>
  </si>
  <si>
    <t>Graduation extra items</t>
  </si>
  <si>
    <t>Pack Campout</t>
  </si>
  <si>
    <t>Pack Lock In</t>
  </si>
  <si>
    <r>
      <t xml:space="preserve">_____ leaders @ $5 </t>
    </r>
    <r>
      <rPr>
        <u/>
        <sz val="10"/>
        <rFont val="Arial"/>
        <family val="2"/>
      </rPr>
      <t>ea.</t>
    </r>
  </si>
  <si>
    <t>WT</t>
  </si>
  <si>
    <t>Pool Party</t>
  </si>
  <si>
    <t>Contingency funds</t>
  </si>
  <si>
    <t>2018-2019 PACK OPERATING BUDGET</t>
  </si>
  <si>
    <t>Service Project</t>
  </si>
  <si>
    <r>
      <t xml:space="preserve">Total youth + adults @ $33 </t>
    </r>
    <r>
      <rPr>
        <u/>
        <sz val="10"/>
        <rFont val="Arial"/>
        <family val="2"/>
      </rPr>
      <t>ea.</t>
    </r>
  </si>
  <si>
    <t>pay part adlt ldr summer camp fee</t>
  </si>
  <si>
    <t>Scoutmaster:</t>
  </si>
  <si>
    <t>Assistant Scoutmaster:</t>
  </si>
  <si>
    <t>Projected # of Boy Scouts:</t>
  </si>
  <si>
    <t>Troop #:</t>
  </si>
  <si>
    <t>Troop Leaders</t>
  </si>
  <si>
    <t>Winter Event</t>
  </si>
  <si>
    <t>Spring Camporee</t>
  </si>
  <si>
    <t>Summer Camp</t>
  </si>
  <si>
    <t>Fall Camporee</t>
  </si>
  <si>
    <t>Every Boy Scout in full uniform</t>
  </si>
  <si>
    <r>
      <t>POPCORN SALE TROOP BUDGET</t>
    </r>
    <r>
      <rPr>
        <sz val="10"/>
        <rFont val="Arial"/>
        <family val="2"/>
      </rPr>
      <t xml:space="preserve">  (Should equal C above.)</t>
    </r>
  </si>
  <si>
    <t>POPCORN SALES GOAL PER BOY SCOUT</t>
  </si>
  <si>
    <t>Boy Scout Goal</t>
  </si>
  <si>
    <t>Troop Goal</t>
  </si>
  <si>
    <t># Boy Scouts</t>
  </si>
  <si>
    <t>merit badges, rank badges, other</t>
  </si>
  <si>
    <t>Leaders for Summer Camp</t>
  </si>
  <si>
    <t>Ceremony supplies, new equipment</t>
  </si>
  <si>
    <t>camping items, etc.</t>
  </si>
  <si>
    <t>popcorn blitz prizes</t>
  </si>
  <si>
    <t>2024-2025 TROOP OPERATING BUDGET</t>
  </si>
  <si>
    <t>ANY</t>
  </si>
  <si>
    <r>
      <t xml:space="preserve">Total youth  @ $85 </t>
    </r>
    <r>
      <rPr>
        <u/>
        <sz val="10"/>
        <rFont val="Arial"/>
        <family val="2"/>
      </rPr>
      <t>ea.</t>
    </r>
  </si>
  <si>
    <t>Total adults  @ $65 ea.</t>
  </si>
  <si>
    <t>Yearly flat fee @ $100</t>
  </si>
  <si>
    <r>
      <t xml:space="preserve">Total subscriptions @ $15 </t>
    </r>
    <r>
      <rPr>
        <u/>
        <sz val="10"/>
        <rFont val="Arial"/>
        <family val="2"/>
      </rPr>
      <t>ea.</t>
    </r>
  </si>
  <si>
    <r>
      <t xml:space="preserve">Scouts' Life </t>
    </r>
    <r>
      <rPr>
        <sz val="10"/>
        <rFont val="Arial"/>
        <family val="2"/>
      </rPr>
      <t>(3)</t>
    </r>
  </si>
  <si>
    <r>
      <t xml:space="preserve">etc. (example @ $30 </t>
    </r>
    <r>
      <rPr>
        <u/>
        <sz val="10"/>
        <rFont val="Arial"/>
        <family val="2"/>
      </rPr>
      <t>ea.)</t>
    </r>
  </si>
  <si>
    <r>
      <t xml:space="preserve">(1) for each youth @ $22 </t>
    </r>
    <r>
      <rPr>
        <u/>
        <sz val="10"/>
        <rFont val="Arial"/>
        <family val="2"/>
      </rPr>
      <t>ea.</t>
    </r>
  </si>
  <si>
    <t>Klondike Derby</t>
  </si>
  <si>
    <t>Spring Campoee</t>
  </si>
  <si>
    <t>Camp Hansen-Youth</t>
  </si>
  <si>
    <r>
      <t xml:space="preserve">_____ leaders @ $25 </t>
    </r>
    <r>
      <rPr>
        <u/>
        <sz val="10"/>
        <rFont val="Arial"/>
        <family val="2"/>
      </rPr>
      <t>ea.</t>
    </r>
  </si>
  <si>
    <t>Other Income Source (camp cards, parent payments, recycle, etc.)</t>
  </si>
  <si>
    <t>Cosmosphere yth</t>
  </si>
  <si>
    <t>Cosmosphere adlts</t>
  </si>
  <si>
    <t>KSU MBU</t>
  </si>
  <si>
    <t>Spahgetti Dinner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</si>
</sst>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mmmm\ dd"/>
    <numFmt numFmtId="165" formatCode="0.0%"/>
    <numFmt numFmtId="166" formatCode="m/d/yy;@"/>
  </numFmts>
  <fonts count="11" x14ac:knownFonts="1">
    <font>
      <sz val="10"/>
      <name val="Arial"/>
    </font>
    <font>
      <sz val="10"/>
      <name val="Arial"/>
      <family val="2"/>
    </font>
    <font>
      <b/>
      <sz val="10"/>
      <name val="Arial"/>
      <family val="2"/>
    </font>
    <font>
      <sz val="10"/>
      <name val="Arial"/>
      <family val="2"/>
    </font>
    <font>
      <u/>
      <sz val="10"/>
      <name val="Arial"/>
      <family val="2"/>
    </font>
    <font>
      <sz val="10"/>
      <name val="Arial"/>
      <family val="2"/>
    </font>
    <font>
      <b/>
      <sz val="12"/>
      <name val="Arial"/>
      <family val="2"/>
    </font>
    <font>
      <b/>
      <sz val="14"/>
      <name val="Arial"/>
      <family val="2"/>
    </font>
    <font>
      <b/>
      <sz val="9"/>
      <name val="Arial"/>
      <family val="2"/>
    </font>
    <font>
      <sz val="8"/>
      <name val="Arial"/>
      <family val="2"/>
    </font>
    <font>
      <i/>
      <sz val="10"/>
      <name val="Arial"/>
      <family val="2"/>
    </font>
  </fonts>
  <fills count="6">
    <fill>
      <patternFill patternType="none"/>
    </fill>
    <fill>
      <patternFill patternType="gray125"/>
    </fill>
    <fill>
      <patternFill patternType="solid">
        <fgColor indexed="4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135">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horizontal="center"/>
    </xf>
    <xf numFmtId="44" fontId="5" fillId="0" borderId="0" xfId="1" applyFont="1" applyFill="1"/>
    <xf numFmtId="0" fontId="3" fillId="0" borderId="0" xfId="0" applyFont="1"/>
    <xf numFmtId="0" fontId="5" fillId="0" borderId="0" xfId="0" applyFont="1" applyAlignment="1">
      <alignment horizontal="left" vertical="top"/>
    </xf>
    <xf numFmtId="44" fontId="3" fillId="2" borderId="1" xfId="1" applyFont="1" applyFill="1" applyBorder="1" applyAlignment="1" applyProtection="1">
      <alignment vertical="center"/>
    </xf>
    <xf numFmtId="0" fontId="2" fillId="2" borderId="2" xfId="0" applyFont="1" applyFill="1" applyBorder="1" applyAlignment="1">
      <alignment horizontal="center" vertical="center"/>
    </xf>
    <xf numFmtId="0" fontId="6" fillId="2" borderId="2" xfId="0" applyFont="1" applyFill="1" applyBorder="1" applyAlignment="1">
      <alignment horizontal="center" vertical="center"/>
    </xf>
    <xf numFmtId="44" fontId="2" fillId="2" borderId="2" xfId="1" applyFont="1" applyFill="1" applyBorder="1" applyAlignment="1" applyProtection="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44" fontId="2" fillId="2" borderId="0" xfId="1" applyFont="1" applyFill="1" applyBorder="1" applyAlignment="1" applyProtection="1">
      <alignment horizontal="center" vertical="center"/>
    </xf>
    <xf numFmtId="0" fontId="2" fillId="0" borderId="0" xfId="0" applyFont="1" applyAlignment="1">
      <alignment vertical="center"/>
    </xf>
    <xf numFmtId="44" fontId="3" fillId="2" borderId="1" xfId="1" applyFont="1" applyFill="1" applyBorder="1" applyAlignment="1" applyProtection="1">
      <alignment horizontal="center" vertical="center"/>
    </xf>
    <xf numFmtId="0" fontId="3" fillId="2" borderId="1" xfId="0" applyFont="1" applyFill="1" applyBorder="1" applyAlignment="1">
      <alignment horizontal="center" vertical="center"/>
    </xf>
    <xf numFmtId="44" fontId="3" fillId="2" borderId="0" xfId="1" applyFont="1" applyFill="1" applyBorder="1" applyAlignment="1" applyProtection="1">
      <alignment horizontal="center" vertical="center"/>
    </xf>
    <xf numFmtId="0" fontId="3" fillId="2" borderId="0" xfId="0" applyFont="1" applyFill="1" applyAlignment="1">
      <alignment horizontal="center" vertical="center"/>
    </xf>
    <xf numFmtId="44" fontId="3" fillId="2" borderId="0" xfId="1" applyFont="1" applyFill="1" applyBorder="1" applyAlignment="1" applyProtection="1">
      <alignment vertical="center"/>
    </xf>
    <xf numFmtId="44" fontId="3" fillId="0" borderId="0" xfId="1" applyFont="1" applyFill="1" applyBorder="1" applyAlignment="1" applyProtection="1">
      <alignment horizontal="center" vertical="center"/>
    </xf>
    <xf numFmtId="0" fontId="3" fillId="0" borderId="0" xfId="0" applyFont="1" applyAlignment="1">
      <alignment horizontal="center" vertical="center"/>
    </xf>
    <xf numFmtId="44" fontId="3" fillId="2" borderId="2" xfId="1" applyFont="1" applyFill="1" applyBorder="1" applyAlignment="1" applyProtection="1">
      <alignment horizontal="center" vertical="center"/>
    </xf>
    <xf numFmtId="0" fontId="3" fillId="2" borderId="2" xfId="0" applyFont="1" applyFill="1" applyBorder="1" applyAlignment="1">
      <alignment horizontal="center" vertical="center"/>
    </xf>
    <xf numFmtId="44" fontId="3" fillId="2" borderId="2" xfId="1" applyFont="1" applyFill="1" applyBorder="1" applyAlignment="1" applyProtection="1">
      <alignment vertical="center"/>
    </xf>
    <xf numFmtId="44" fontId="3" fillId="2" borderId="3" xfId="1" applyFont="1" applyFill="1" applyBorder="1" applyAlignment="1" applyProtection="1">
      <alignment vertical="center"/>
    </xf>
    <xf numFmtId="44" fontId="3" fillId="2" borderId="1" xfId="1" applyFont="1" applyFill="1" applyBorder="1" applyAlignment="1" applyProtection="1">
      <alignment horizontal="left" vertical="center"/>
    </xf>
    <xf numFmtId="44" fontId="3" fillId="2" borderId="4" xfId="1" applyFont="1" applyFill="1" applyBorder="1" applyAlignment="1" applyProtection="1">
      <alignment vertical="center"/>
    </xf>
    <xf numFmtId="44" fontId="3" fillId="2" borderId="5" xfId="1" applyFont="1" applyFill="1" applyBorder="1" applyAlignment="1" applyProtection="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vertical="center"/>
    </xf>
    <xf numFmtId="42" fontId="4" fillId="2" borderId="0" xfId="1" applyNumberFormat="1" applyFont="1" applyFill="1" applyBorder="1" applyAlignment="1" applyProtection="1"/>
    <xf numFmtId="44" fontId="3" fillId="2" borderId="0" xfId="1" applyFont="1" applyFill="1" applyBorder="1" applyAlignment="1" applyProtection="1"/>
    <xf numFmtId="9" fontId="3" fillId="2" borderId="2" xfId="0" applyNumberFormat="1" applyFont="1" applyFill="1" applyBorder="1" applyAlignment="1">
      <alignment horizontal="right"/>
    </xf>
    <xf numFmtId="9" fontId="3" fillId="2" borderId="0" xfId="0" applyNumberFormat="1" applyFont="1" applyFill="1" applyAlignment="1">
      <alignment horizontal="center"/>
    </xf>
    <xf numFmtId="44" fontId="3" fillId="0" borderId="0" xfId="1" applyFont="1" applyFill="1" applyBorder="1" applyAlignment="1" applyProtection="1">
      <alignment vertical="center"/>
    </xf>
    <xf numFmtId="0" fontId="2" fillId="2" borderId="0" xfId="0" applyFont="1" applyFill="1" applyAlignment="1">
      <alignment horizontal="right"/>
    </xf>
    <xf numFmtId="0" fontId="8" fillId="2" borderId="0" xfId="0" applyFont="1" applyFill="1" applyAlignment="1">
      <alignment horizontal="right" vertical="center"/>
    </xf>
    <xf numFmtId="0" fontId="2" fillId="2" borderId="0" xfId="0" applyFont="1" applyFill="1" applyAlignment="1">
      <alignment horizontal="right" vertical="center"/>
    </xf>
    <xf numFmtId="0" fontId="9" fillId="2" borderId="0" xfId="0" quotePrefix="1" applyFont="1" applyFill="1" applyAlignment="1">
      <alignment vertical="center"/>
    </xf>
    <xf numFmtId="0" fontId="3" fillId="2" borderId="0" xfId="0" applyFont="1" applyFill="1" applyAlignment="1">
      <alignment vertical="center"/>
    </xf>
    <xf numFmtId="42" fontId="3" fillId="2" borderId="2" xfId="1" applyNumberFormat="1" applyFont="1" applyFill="1" applyBorder="1" applyAlignment="1" applyProtection="1">
      <alignment vertical="center"/>
    </xf>
    <xf numFmtId="0" fontId="9" fillId="2" borderId="2" xfId="0" applyFont="1" applyFill="1" applyBorder="1" applyAlignment="1">
      <alignment horizontal="center" vertical="center"/>
    </xf>
    <xf numFmtId="44" fontId="3" fillId="2" borderId="5" xfId="1" applyFont="1" applyFill="1" applyBorder="1" applyAlignment="1" applyProtection="1">
      <alignment vertical="center"/>
    </xf>
    <xf numFmtId="164" fontId="2" fillId="2" borderId="2" xfId="1" applyNumberFormat="1" applyFont="1" applyFill="1" applyBorder="1" applyAlignment="1" applyProtection="1">
      <alignment horizontal="center" vertical="center"/>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6" fillId="3" borderId="2" xfId="0" applyFont="1" applyFill="1" applyBorder="1" applyAlignment="1">
      <alignment horizontal="center" vertical="center"/>
    </xf>
    <xf numFmtId="44" fontId="2" fillId="3" borderId="2" xfId="1" applyFont="1" applyFill="1" applyBorder="1" applyAlignment="1" applyProtection="1">
      <alignment horizontal="center" vertical="center"/>
    </xf>
    <xf numFmtId="0" fontId="3" fillId="3" borderId="0" xfId="0" applyFont="1" applyFill="1" applyAlignment="1">
      <alignment vertical="center"/>
    </xf>
    <xf numFmtId="44" fontId="2" fillId="3" borderId="0" xfId="1" applyFont="1" applyFill="1" applyBorder="1" applyAlignment="1" applyProtection="1">
      <alignment horizontal="center" vertical="center"/>
    </xf>
    <xf numFmtId="0" fontId="2" fillId="3" borderId="0" xfId="0" applyFont="1" applyFill="1" applyAlignment="1">
      <alignment vertical="center"/>
    </xf>
    <xf numFmtId="44" fontId="3" fillId="3" borderId="2" xfId="1" applyFont="1" applyFill="1" applyBorder="1" applyAlignment="1" applyProtection="1">
      <alignment horizontal="left" vertical="center"/>
    </xf>
    <xf numFmtId="44" fontId="3" fillId="3" borderId="0" xfId="1" applyFont="1" applyFill="1" applyBorder="1" applyAlignment="1" applyProtection="1">
      <alignment horizontal="center" vertical="center"/>
    </xf>
    <xf numFmtId="1" fontId="3" fillId="3" borderId="0" xfId="0" applyNumberFormat="1" applyFont="1" applyFill="1" applyAlignment="1">
      <alignment horizontal="center" vertical="center"/>
    </xf>
    <xf numFmtId="0" fontId="3" fillId="3" borderId="0" xfId="0" applyFont="1" applyFill="1" applyAlignment="1">
      <alignment horizontal="center" vertical="center"/>
    </xf>
    <xf numFmtId="44" fontId="3" fillId="3" borderId="0" xfId="1" applyFont="1" applyFill="1" applyBorder="1" applyAlignment="1" applyProtection="1">
      <alignment vertical="center"/>
    </xf>
    <xf numFmtId="44" fontId="3" fillId="3" borderId="0" xfId="1" applyFont="1" applyFill="1" applyBorder="1" applyAlignment="1" applyProtection="1">
      <alignment horizontal="left" vertical="center"/>
    </xf>
    <xf numFmtId="0" fontId="10" fillId="3" borderId="0" xfId="0" applyFont="1" applyFill="1" applyAlignment="1">
      <alignment vertical="center"/>
    </xf>
    <xf numFmtId="1" fontId="3" fillId="3" borderId="2" xfId="1" applyNumberFormat="1" applyFont="1" applyFill="1" applyBorder="1" applyAlignment="1" applyProtection="1">
      <alignment horizontal="center" vertical="center"/>
    </xf>
    <xf numFmtId="44" fontId="3" fillId="3" borderId="0" xfId="0" applyNumberFormat="1" applyFont="1" applyFill="1" applyAlignment="1">
      <alignment vertical="center"/>
    </xf>
    <xf numFmtId="0" fontId="3" fillId="3" borderId="0" xfId="0" applyFont="1" applyFill="1" applyAlignment="1">
      <alignment horizontal="left" vertical="center" indent="1"/>
    </xf>
    <xf numFmtId="1" fontId="3" fillId="3" borderId="0" xfId="1" applyNumberFormat="1" applyFont="1" applyFill="1" applyBorder="1" applyAlignment="1" applyProtection="1">
      <alignment horizontal="center" vertical="center"/>
    </xf>
    <xf numFmtId="0" fontId="3" fillId="3" borderId="0" xfId="0" applyFont="1" applyFill="1" applyAlignment="1">
      <alignment horizontal="left" vertical="center"/>
    </xf>
    <xf numFmtId="1" fontId="2" fillId="3" borderId="0" xfId="0" applyNumberFormat="1" applyFont="1" applyFill="1" applyAlignment="1">
      <alignment horizontal="center" vertical="center"/>
    </xf>
    <xf numFmtId="1" fontId="3" fillId="3" borderId="7" xfId="0" applyNumberFormat="1" applyFont="1" applyFill="1" applyBorder="1" applyAlignment="1">
      <alignment horizontal="center" vertical="center"/>
    </xf>
    <xf numFmtId="44" fontId="3" fillId="3" borderId="0" xfId="0" applyNumberFormat="1" applyFont="1" applyFill="1" applyAlignment="1">
      <alignment horizontal="center" vertical="center"/>
    </xf>
    <xf numFmtId="0" fontId="2" fillId="3" borderId="5" xfId="0" applyFont="1" applyFill="1" applyBorder="1" applyAlignment="1">
      <alignment vertical="center"/>
    </xf>
    <xf numFmtId="0" fontId="3" fillId="3" borderId="5" xfId="0" applyFont="1" applyFill="1" applyBorder="1" applyAlignment="1">
      <alignment vertical="center"/>
    </xf>
    <xf numFmtId="44" fontId="3" fillId="3" borderId="5" xfId="1" applyFont="1" applyFill="1" applyBorder="1" applyAlignment="1" applyProtection="1">
      <alignment horizontal="center" vertical="center"/>
    </xf>
    <xf numFmtId="0" fontId="3" fillId="3" borderId="5" xfId="0" applyFont="1" applyFill="1" applyBorder="1" applyAlignment="1">
      <alignment horizontal="center" vertical="center"/>
    </xf>
    <xf numFmtId="44" fontId="3" fillId="3" borderId="6" xfId="1" applyFont="1" applyFill="1" applyBorder="1" applyAlignment="1" applyProtection="1">
      <alignment horizontal="left" vertical="center"/>
    </xf>
    <xf numFmtId="0" fontId="2" fillId="3" borderId="0" xfId="0" applyFont="1" applyFill="1"/>
    <xf numFmtId="0" fontId="3" fillId="3" borderId="0" xfId="0" applyFont="1" applyFill="1"/>
    <xf numFmtId="44" fontId="3" fillId="3" borderId="2" xfId="1" applyFont="1" applyFill="1" applyBorder="1" applyAlignment="1" applyProtection="1">
      <alignment horizontal="left"/>
    </xf>
    <xf numFmtId="0" fontId="3" fillId="3" borderId="0" xfId="0" applyFont="1" applyFill="1" applyAlignment="1">
      <alignment horizontal="center"/>
    </xf>
    <xf numFmtId="0" fontId="9" fillId="3" borderId="0" xfId="0" applyFont="1" applyFill="1" applyAlignment="1">
      <alignment vertical="center"/>
    </xf>
    <xf numFmtId="0" fontId="9" fillId="3" borderId="0" xfId="0" applyFont="1" applyFill="1" applyAlignment="1">
      <alignment horizontal="center" vertical="center"/>
    </xf>
    <xf numFmtId="44" fontId="9" fillId="3" borderId="0" xfId="1" applyFont="1" applyFill="1" applyBorder="1" applyAlignment="1" applyProtection="1">
      <alignment vertical="center"/>
    </xf>
    <xf numFmtId="44" fontId="9" fillId="3" borderId="0" xfId="0" applyNumberFormat="1" applyFont="1" applyFill="1" applyAlignment="1">
      <alignment horizontal="center" vertical="center"/>
    </xf>
    <xf numFmtId="44" fontId="9" fillId="3" borderId="0" xfId="1" applyFont="1" applyFill="1" applyBorder="1" applyAlignment="1" applyProtection="1">
      <alignment horizontal="left" vertical="center"/>
    </xf>
    <xf numFmtId="44" fontId="9" fillId="3" borderId="0" xfId="1" applyFont="1" applyFill="1" applyBorder="1" applyAlignment="1" applyProtection="1">
      <alignment horizontal="center" vertical="center"/>
    </xf>
    <xf numFmtId="44" fontId="3" fillId="3" borderId="5" xfId="1" applyFont="1" applyFill="1" applyBorder="1" applyAlignment="1" applyProtection="1">
      <alignment vertical="center"/>
    </xf>
    <xf numFmtId="0" fontId="2" fillId="3" borderId="0" xfId="0" applyFont="1" applyFill="1" applyAlignment="1">
      <alignment horizontal="right" vertical="center"/>
    </xf>
    <xf numFmtId="0" fontId="3" fillId="3" borderId="0" xfId="0" applyFont="1" applyFill="1" applyAlignment="1">
      <alignment horizontal="right" vertical="center"/>
    </xf>
    <xf numFmtId="44" fontId="3" fillId="4" borderId="2" xfId="1" applyFont="1" applyFill="1" applyBorder="1" applyAlignment="1" applyProtection="1">
      <alignment horizontal="left" vertical="center"/>
      <protection locked="0"/>
    </xf>
    <xf numFmtId="1" fontId="3" fillId="4" borderId="2" xfId="0" applyNumberFormat="1" applyFont="1" applyFill="1" applyBorder="1" applyAlignment="1" applyProtection="1">
      <alignment horizontal="center" vertical="center"/>
      <protection locked="0"/>
    </xf>
    <xf numFmtId="165" fontId="3" fillId="4" borderId="2" xfId="1" applyNumberFormat="1" applyFont="1" applyFill="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5" fillId="3" borderId="0" xfId="0" applyFont="1" applyFill="1"/>
    <xf numFmtId="0" fontId="5" fillId="3" borderId="0" xfId="0" applyFont="1" applyFill="1" applyAlignment="1">
      <alignment horizontal="center"/>
    </xf>
    <xf numFmtId="44" fontId="5" fillId="3" borderId="0" xfId="1" applyFont="1" applyFill="1"/>
    <xf numFmtId="1" fontId="3" fillId="3" borderId="2" xfId="0" applyNumberFormat="1" applyFont="1" applyFill="1" applyBorder="1" applyAlignment="1">
      <alignment horizontal="center" vertical="center"/>
    </xf>
    <xf numFmtId="0" fontId="2" fillId="5" borderId="0" xfId="0" applyFont="1" applyFill="1" applyAlignment="1">
      <alignment horizontal="right" vertical="center"/>
    </xf>
    <xf numFmtId="0" fontId="5" fillId="5" borderId="0" xfId="0" applyFont="1" applyFill="1" applyAlignment="1">
      <alignment horizontal="center"/>
    </xf>
    <xf numFmtId="44" fontId="5" fillId="5" borderId="0" xfId="1" applyFont="1" applyFill="1"/>
    <xf numFmtId="0" fontId="2" fillId="3" borderId="8" xfId="0" applyFont="1" applyFill="1" applyBorder="1"/>
    <xf numFmtId="166" fontId="3" fillId="4" borderId="2" xfId="1" applyNumberFormat="1" applyFont="1" applyFill="1" applyBorder="1" applyAlignment="1" applyProtection="1">
      <alignment horizontal="center" vertical="center"/>
      <protection locked="0"/>
    </xf>
    <xf numFmtId="44" fontId="3" fillId="2" borderId="6" xfId="1" applyFont="1" applyFill="1" applyBorder="1" applyAlignment="1" applyProtection="1">
      <alignment vertical="center"/>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1" fillId="3" borderId="0" xfId="0" applyFont="1" applyFill="1" applyAlignment="1">
      <alignment vertical="center"/>
    </xf>
    <xf numFmtId="0" fontId="1" fillId="3" borderId="0" xfId="0" applyFont="1" applyFill="1" applyAlignment="1">
      <alignment horizontal="left" vertical="center" indent="1"/>
    </xf>
    <xf numFmtId="0" fontId="1" fillId="4" borderId="2" xfId="0" applyFont="1" applyFill="1" applyBorder="1" applyAlignment="1" applyProtection="1">
      <alignment horizontal="center" vertical="center"/>
      <protection locked="0"/>
    </xf>
    <xf numFmtId="166" fontId="1" fillId="4" borderId="2" xfId="1"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protection locked="0"/>
    </xf>
    <xf numFmtId="0" fontId="7" fillId="3" borderId="0" xfId="0" applyFont="1" applyFill="1" applyAlignment="1">
      <alignment horizontal="center" vertical="center"/>
    </xf>
    <xf numFmtId="0" fontId="3" fillId="3" borderId="8" xfId="0" applyFont="1" applyFill="1" applyBorder="1" applyAlignment="1">
      <alignment horizontal="center"/>
    </xf>
    <xf numFmtId="0" fontId="3" fillId="3" borderId="0" xfId="0" applyFont="1" applyFill="1" applyAlignment="1">
      <alignment horizontal="center" vertical="center"/>
    </xf>
    <xf numFmtId="0" fontId="1" fillId="4" borderId="1"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3" borderId="5" xfId="0" applyFont="1" applyFill="1" applyBorder="1" applyAlignment="1">
      <alignment horizontal="center" vertical="center"/>
    </xf>
    <xf numFmtId="0" fontId="1" fillId="3" borderId="2" xfId="0" applyFont="1" applyFill="1" applyBorder="1" applyAlignment="1">
      <alignment horizontal="left" vertical="center"/>
    </xf>
    <xf numFmtId="0" fontId="3" fillId="3" borderId="2" xfId="0" applyFont="1" applyFill="1" applyBorder="1" applyAlignment="1">
      <alignment horizontal="left" vertical="center"/>
    </xf>
    <xf numFmtId="0" fontId="1" fillId="3" borderId="1" xfId="0" applyFont="1" applyFill="1" applyBorder="1" applyAlignment="1">
      <alignment horizontal="left" vertical="center"/>
    </xf>
    <xf numFmtId="0" fontId="3" fillId="3" borderId="1" xfId="0" applyFont="1" applyFill="1" applyBorder="1" applyAlignment="1">
      <alignment horizontal="left" vertical="center"/>
    </xf>
    <xf numFmtId="0" fontId="9" fillId="2" borderId="0" xfId="0" quotePrefix="1" applyFont="1" applyFill="1" applyAlignment="1">
      <alignment horizontal="center" vertical="center"/>
    </xf>
    <xf numFmtId="44" fontId="9" fillId="3" borderId="15" xfId="1" applyFont="1" applyFill="1" applyBorder="1" applyAlignment="1" applyProtection="1">
      <alignment horizontal="center" vertical="center" wrapText="1"/>
    </xf>
    <xf numFmtId="44" fontId="9" fillId="3" borderId="0" xfId="1" applyFont="1" applyFill="1" applyBorder="1" applyAlignment="1" applyProtection="1">
      <alignment horizontal="center" vertical="center"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2E54-7CA1-43AF-9800-04D1AE4471AD}">
  <dimension ref="A1:P81"/>
  <sheetViews>
    <sheetView showGridLines="0" tabSelected="1" zoomScaleNormal="100" zoomScalePageLayoutView="75" workbookViewId="0">
      <selection activeCell="S71" sqref="S71"/>
    </sheetView>
  </sheetViews>
  <sheetFormatPr defaultRowHeight="12.75" x14ac:dyDescent="0.2"/>
  <cols>
    <col min="1" max="1" width="17.85546875" style="3" customWidth="1"/>
    <col min="2" max="2" width="2.7109375" style="3" customWidth="1"/>
    <col min="3" max="3" width="10.7109375" style="3" customWidth="1"/>
    <col min="4" max="4" width="2.7109375" style="3" customWidth="1"/>
    <col min="5" max="5" width="12.42578125" style="4" customWidth="1"/>
    <col min="6" max="6" width="2.7109375" style="2" customWidth="1"/>
    <col min="7" max="7" width="26.42578125" style="2" customWidth="1"/>
    <col min="8" max="8" width="13" style="2" customWidth="1"/>
    <col min="9" max="9" width="15.85546875" style="2" customWidth="1"/>
    <col min="10" max="10" width="4.140625" style="2" customWidth="1"/>
    <col min="11" max="11" width="11.28515625" style="3" customWidth="1"/>
    <col min="12" max="12" width="2.7109375" style="3" customWidth="1"/>
    <col min="13" max="13" width="12.28515625" style="3" customWidth="1"/>
    <col min="14" max="14" width="2" style="3" customWidth="1"/>
    <col min="15" max="15" width="11.28515625" style="4" customWidth="1"/>
    <col min="16" max="16" width="0.85546875" style="2" customWidth="1"/>
    <col min="17" max="16384" width="9.140625" style="2"/>
  </cols>
  <sheetData>
    <row r="1" spans="1:16" ht="18.75" thickBot="1" x14ac:dyDescent="0.25">
      <c r="A1" s="94"/>
      <c r="B1" s="94"/>
      <c r="C1" s="94"/>
      <c r="D1" s="94"/>
      <c r="E1" s="95"/>
      <c r="G1" s="113" t="s">
        <v>124</v>
      </c>
      <c r="H1" s="113"/>
      <c r="I1" s="113"/>
      <c r="J1" s="89"/>
      <c r="K1" s="90"/>
      <c r="L1" s="90"/>
      <c r="M1" s="90"/>
      <c r="N1" s="90"/>
      <c r="O1" s="91"/>
      <c r="P1" s="89"/>
    </row>
    <row r="2" spans="1:16" s="5" customFormat="1" ht="18" customHeight="1" thickTop="1" x14ac:dyDescent="0.2">
      <c r="A2" s="38"/>
      <c r="B2" s="38"/>
      <c r="C2" s="38" t="s">
        <v>0</v>
      </c>
      <c r="D2" s="38"/>
      <c r="E2" s="44">
        <v>43263</v>
      </c>
      <c r="G2" s="96" t="s">
        <v>17</v>
      </c>
      <c r="H2" s="114"/>
      <c r="I2" s="114"/>
      <c r="J2" s="73"/>
      <c r="K2" s="83"/>
      <c r="L2" s="83"/>
      <c r="M2" s="83" t="s">
        <v>0</v>
      </c>
      <c r="N2" s="83"/>
      <c r="O2" s="111">
        <v>45406</v>
      </c>
      <c r="P2" s="73"/>
    </row>
    <row r="3" spans="1:16" s="1" customFormat="1" ht="15" customHeight="1" x14ac:dyDescent="0.2">
      <c r="A3" s="93"/>
      <c r="B3" s="38"/>
      <c r="C3" s="40"/>
      <c r="D3" s="40"/>
      <c r="E3" s="40"/>
      <c r="F3" s="11"/>
      <c r="G3" s="49"/>
      <c r="H3" s="115"/>
      <c r="I3" s="115"/>
      <c r="J3" s="45"/>
      <c r="K3" s="83"/>
      <c r="L3" s="83"/>
      <c r="M3" s="55"/>
      <c r="N3" s="49"/>
      <c r="O3" s="49"/>
      <c r="P3" s="49"/>
    </row>
    <row r="4" spans="1:16" s="1" customFormat="1" ht="15" customHeight="1" x14ac:dyDescent="0.2">
      <c r="A4" s="38"/>
      <c r="B4" s="38"/>
      <c r="C4" s="38" t="s">
        <v>20</v>
      </c>
      <c r="D4" s="38"/>
      <c r="E4" s="8">
        <v>1234</v>
      </c>
      <c r="G4" s="108" t="s">
        <v>104</v>
      </c>
      <c r="H4" s="112"/>
      <c r="I4" s="112"/>
      <c r="J4" s="49"/>
      <c r="K4" s="83"/>
      <c r="L4" s="83"/>
      <c r="M4" s="83" t="s">
        <v>107</v>
      </c>
      <c r="N4" s="83"/>
      <c r="O4" s="88">
        <v>900</v>
      </c>
      <c r="P4" s="49"/>
    </row>
    <row r="5" spans="1:16" s="1" customFormat="1" ht="15" customHeight="1" x14ac:dyDescent="0.2">
      <c r="A5" s="38"/>
      <c r="B5" s="38"/>
      <c r="C5" s="40"/>
      <c r="D5" s="40"/>
      <c r="E5" s="40"/>
      <c r="F5" s="11"/>
      <c r="G5" s="108" t="s">
        <v>105</v>
      </c>
      <c r="H5" s="112"/>
      <c r="I5" s="112"/>
      <c r="J5" s="45"/>
      <c r="K5" s="83"/>
      <c r="L5" s="83"/>
      <c r="M5" s="84"/>
      <c r="N5" s="49"/>
      <c r="O5" s="49"/>
      <c r="P5" s="49"/>
    </row>
    <row r="6" spans="1:16" s="1" customFormat="1" ht="15" customHeight="1" x14ac:dyDescent="0.2">
      <c r="A6" s="12"/>
      <c r="B6" s="12"/>
      <c r="C6" s="38" t="s">
        <v>1</v>
      </c>
      <c r="D6" s="38"/>
      <c r="E6" s="8" t="s">
        <v>90</v>
      </c>
      <c r="F6" s="11"/>
      <c r="G6" s="49" t="s">
        <v>59</v>
      </c>
      <c r="H6" s="112"/>
      <c r="I6" s="112"/>
      <c r="J6" s="45"/>
      <c r="K6" s="45"/>
      <c r="L6" s="45"/>
      <c r="M6" s="83" t="s">
        <v>1</v>
      </c>
      <c r="N6" s="83"/>
      <c r="O6" s="110" t="s">
        <v>125</v>
      </c>
      <c r="P6" s="49"/>
    </row>
    <row r="7" spans="1:16" s="1" customFormat="1" ht="15" customHeight="1" x14ac:dyDescent="0.2">
      <c r="A7" s="18"/>
      <c r="B7" s="18"/>
      <c r="C7" s="40"/>
      <c r="D7" s="40"/>
      <c r="E7" s="40"/>
      <c r="G7" s="49" t="s">
        <v>9</v>
      </c>
      <c r="H7" s="112"/>
      <c r="I7" s="112"/>
      <c r="J7" s="49"/>
      <c r="K7" s="55"/>
      <c r="L7" s="55"/>
      <c r="M7" s="84"/>
      <c r="N7" s="49"/>
      <c r="O7" s="49"/>
      <c r="P7" s="49"/>
    </row>
    <row r="8" spans="1:16" s="1" customFormat="1" ht="15" customHeight="1" x14ac:dyDescent="0.2">
      <c r="A8" s="18"/>
      <c r="B8" s="18"/>
      <c r="C8" s="38" t="s">
        <v>22</v>
      </c>
      <c r="D8" s="38"/>
      <c r="E8" s="8">
        <v>50</v>
      </c>
      <c r="G8" s="49" t="s">
        <v>60</v>
      </c>
      <c r="H8" s="112"/>
      <c r="I8" s="112"/>
      <c r="J8" s="49"/>
      <c r="K8" s="55"/>
      <c r="L8" s="55"/>
      <c r="M8" s="83" t="s">
        <v>106</v>
      </c>
      <c r="N8" s="83"/>
      <c r="O8" s="88">
        <v>15</v>
      </c>
      <c r="P8" s="49"/>
    </row>
    <row r="9" spans="1:16" s="1" customFormat="1" ht="15" customHeight="1" x14ac:dyDescent="0.2">
      <c r="A9" s="18"/>
      <c r="B9" s="18"/>
      <c r="C9" s="38" t="s">
        <v>63</v>
      </c>
      <c r="D9" s="38"/>
      <c r="E9" s="8">
        <v>10</v>
      </c>
      <c r="G9" s="49"/>
      <c r="H9" s="63"/>
      <c r="I9" s="63"/>
      <c r="J9" s="49"/>
      <c r="K9" s="55"/>
      <c r="L9" s="55"/>
      <c r="M9" s="83" t="s">
        <v>63</v>
      </c>
      <c r="N9" s="83"/>
      <c r="O9" s="88">
        <v>7</v>
      </c>
      <c r="P9" s="49"/>
    </row>
    <row r="10" spans="1:16" s="1" customFormat="1" ht="12" customHeight="1" thickBot="1" x14ac:dyDescent="0.25">
      <c r="A10" s="28"/>
      <c r="B10" s="28"/>
      <c r="C10" s="29"/>
      <c r="D10" s="29"/>
      <c r="E10" s="43"/>
      <c r="F10" s="30"/>
      <c r="G10" s="67"/>
      <c r="H10" s="118"/>
      <c r="I10" s="118"/>
      <c r="J10" s="68"/>
      <c r="K10" s="69"/>
      <c r="L10" s="69"/>
      <c r="M10" s="70"/>
      <c r="N10" s="70"/>
      <c r="O10" s="82"/>
      <c r="P10" s="49"/>
    </row>
    <row r="11" spans="1:16" s="1" customFormat="1" ht="18.75" thickTop="1" x14ac:dyDescent="0.2">
      <c r="A11" s="8"/>
      <c r="B11" s="8"/>
      <c r="C11" s="9" t="s">
        <v>35</v>
      </c>
      <c r="D11" s="8"/>
      <c r="E11" s="10"/>
      <c r="F11" s="11"/>
      <c r="G11" s="113"/>
      <c r="H11" s="113"/>
      <c r="I11" s="113"/>
      <c r="J11" s="45"/>
      <c r="K11" s="46"/>
      <c r="L11" s="46"/>
      <c r="M11" s="47" t="s">
        <v>8</v>
      </c>
      <c r="N11" s="46"/>
      <c r="O11" s="48"/>
      <c r="P11" s="49"/>
    </row>
    <row r="12" spans="1:16" s="1" customFormat="1" ht="18" x14ac:dyDescent="0.2">
      <c r="A12" s="12" t="s">
        <v>14</v>
      </c>
      <c r="B12" s="12"/>
      <c r="C12" s="12" t="s">
        <v>3</v>
      </c>
      <c r="D12" s="12"/>
      <c r="E12" s="13" t="s">
        <v>4</v>
      </c>
      <c r="G12" s="113"/>
      <c r="H12" s="113"/>
      <c r="I12" s="113"/>
      <c r="J12" s="49"/>
      <c r="K12" s="45" t="s">
        <v>14</v>
      </c>
      <c r="L12" s="45"/>
      <c r="M12" s="45" t="s">
        <v>3</v>
      </c>
      <c r="N12" s="45"/>
      <c r="O12" s="50" t="s">
        <v>4</v>
      </c>
      <c r="P12" s="49"/>
    </row>
    <row r="13" spans="1:16" s="1" customFormat="1" ht="9.75" customHeight="1" x14ac:dyDescent="0.2">
      <c r="A13" s="12" t="s">
        <v>2</v>
      </c>
      <c r="B13" s="12"/>
      <c r="C13" s="12" t="s">
        <v>11</v>
      </c>
      <c r="D13" s="12"/>
      <c r="E13" s="13" t="s">
        <v>5</v>
      </c>
      <c r="G13" s="49"/>
      <c r="H13" s="49"/>
      <c r="I13" s="49"/>
      <c r="J13" s="49"/>
      <c r="K13" s="45" t="s">
        <v>2</v>
      </c>
      <c r="L13" s="45"/>
      <c r="M13" s="45" t="s">
        <v>65</v>
      </c>
      <c r="N13" s="45"/>
      <c r="O13" s="50" t="s">
        <v>5</v>
      </c>
      <c r="P13" s="49"/>
    </row>
    <row r="14" spans="1:16" s="1" customFormat="1" ht="18" customHeight="1" x14ac:dyDescent="0.2">
      <c r="A14" s="8" t="s">
        <v>7</v>
      </c>
      <c r="B14" s="12"/>
      <c r="C14" s="8" t="s">
        <v>12</v>
      </c>
      <c r="D14" s="12"/>
      <c r="E14" s="10" t="s">
        <v>6</v>
      </c>
      <c r="G14" s="51" t="s">
        <v>15</v>
      </c>
      <c r="H14" s="49"/>
      <c r="I14" s="49"/>
      <c r="J14" s="49"/>
      <c r="K14" s="46" t="s">
        <v>64</v>
      </c>
      <c r="L14" s="45"/>
      <c r="M14" s="46" t="s">
        <v>12</v>
      </c>
      <c r="N14" s="45"/>
      <c r="O14" s="48" t="s">
        <v>6</v>
      </c>
      <c r="P14" s="49"/>
    </row>
    <row r="15" spans="1:16" s="1" customFormat="1" ht="15" customHeight="1" x14ac:dyDescent="0.2">
      <c r="A15" s="15">
        <v>85</v>
      </c>
      <c r="B15" s="12"/>
      <c r="C15" s="16">
        <v>60</v>
      </c>
      <c r="D15" s="12"/>
      <c r="E15" s="7">
        <f>+A15*C15</f>
        <v>5100</v>
      </c>
      <c r="G15" s="49" t="s">
        <v>36</v>
      </c>
      <c r="H15" s="108" t="s">
        <v>126</v>
      </c>
      <c r="I15" s="49"/>
      <c r="J15" s="49"/>
      <c r="K15" s="52">
        <v>85</v>
      </c>
      <c r="L15" s="45"/>
      <c r="M15" s="59">
        <f>O8</f>
        <v>15</v>
      </c>
      <c r="N15" s="45"/>
      <c r="O15" s="52">
        <f>IF(M15="","",K15*M15)</f>
        <v>1275</v>
      </c>
      <c r="P15" s="49"/>
    </row>
    <row r="16" spans="1:16" s="1" customFormat="1" ht="12" customHeight="1" x14ac:dyDescent="0.2">
      <c r="A16" s="17"/>
      <c r="B16" s="17"/>
      <c r="C16" s="18"/>
      <c r="D16" s="18"/>
      <c r="E16" s="19"/>
      <c r="G16" s="49"/>
      <c r="H16" s="108" t="s">
        <v>127</v>
      </c>
      <c r="I16" s="49"/>
      <c r="J16" s="49"/>
      <c r="K16" s="52">
        <v>65</v>
      </c>
      <c r="L16" s="45"/>
      <c r="M16" s="59">
        <f>O9</f>
        <v>7</v>
      </c>
      <c r="N16" s="45"/>
      <c r="O16" s="52">
        <f>IF(M16="","",K16*M16)</f>
        <v>455</v>
      </c>
      <c r="P16" s="49"/>
    </row>
    <row r="17" spans="1:16" s="1" customFormat="1" ht="12" customHeight="1" x14ac:dyDescent="0.2">
      <c r="A17" s="22">
        <v>65</v>
      </c>
      <c r="B17" s="17"/>
      <c r="C17" s="23">
        <v>1</v>
      </c>
      <c r="D17" s="18"/>
      <c r="E17" s="24">
        <f>+A17*C17</f>
        <v>65</v>
      </c>
      <c r="G17" s="49"/>
      <c r="H17" s="49"/>
      <c r="I17" s="49"/>
      <c r="J17" s="49"/>
      <c r="K17" s="53"/>
      <c r="L17" s="53"/>
      <c r="M17" s="54"/>
      <c r="N17" s="55"/>
      <c r="O17" s="56"/>
      <c r="P17" s="49"/>
    </row>
    <row r="18" spans="1:16" s="1" customFormat="1" ht="12" customHeight="1" x14ac:dyDescent="0.2">
      <c r="A18" s="17"/>
      <c r="B18" s="17"/>
      <c r="C18" s="18"/>
      <c r="D18" s="18"/>
      <c r="E18" s="19"/>
      <c r="G18" s="49" t="s">
        <v>37</v>
      </c>
      <c r="H18" s="108" t="s">
        <v>128</v>
      </c>
      <c r="I18" s="49"/>
      <c r="J18" s="49"/>
      <c r="K18" s="57"/>
      <c r="L18" s="53"/>
      <c r="M18" s="54"/>
      <c r="N18" s="55"/>
      <c r="O18" s="52">
        <v>100</v>
      </c>
      <c r="P18" s="49"/>
    </row>
    <row r="19" spans="1:16" s="1" customFormat="1" ht="12" customHeight="1" x14ac:dyDescent="0.2">
      <c r="A19" s="22">
        <v>15</v>
      </c>
      <c r="B19" s="17"/>
      <c r="C19" s="23">
        <v>50</v>
      </c>
      <c r="D19" s="18"/>
      <c r="E19" s="24">
        <f>+A19*C19</f>
        <v>750</v>
      </c>
      <c r="G19" s="49"/>
      <c r="H19" s="49"/>
      <c r="I19" s="49"/>
      <c r="J19" s="49"/>
      <c r="K19" s="53"/>
      <c r="L19" s="53"/>
      <c r="M19" s="54"/>
      <c r="N19" s="55"/>
      <c r="O19" s="56"/>
      <c r="P19" s="49"/>
    </row>
    <row r="20" spans="1:16" s="1" customFormat="1" ht="12" customHeight="1" x14ac:dyDescent="0.2">
      <c r="A20" s="17"/>
      <c r="B20" s="17"/>
      <c r="C20" s="18"/>
      <c r="D20" s="18"/>
      <c r="E20" s="19"/>
      <c r="G20" s="58" t="s">
        <v>130</v>
      </c>
      <c r="H20" s="108" t="s">
        <v>129</v>
      </c>
      <c r="I20" s="49"/>
      <c r="J20" s="49"/>
      <c r="K20" s="52">
        <v>15</v>
      </c>
      <c r="L20" s="53"/>
      <c r="M20" s="86">
        <v>0</v>
      </c>
      <c r="N20" s="55"/>
      <c r="O20" s="52">
        <f>IF(M20="","",K20*M20)</f>
        <v>0</v>
      </c>
      <c r="P20" s="49"/>
    </row>
    <row r="21" spans="1:16" s="1" customFormat="1" ht="12" customHeight="1" x14ac:dyDescent="0.2">
      <c r="A21" s="22">
        <v>0</v>
      </c>
      <c r="B21" s="17"/>
      <c r="C21" s="23">
        <v>60</v>
      </c>
      <c r="D21" s="18"/>
      <c r="E21" s="24">
        <f>+A21*C21</f>
        <v>0</v>
      </c>
      <c r="G21" s="49"/>
      <c r="H21" s="49"/>
      <c r="I21" s="49"/>
      <c r="J21" s="49"/>
      <c r="K21" s="53"/>
      <c r="L21" s="53"/>
      <c r="M21" s="54"/>
      <c r="N21" s="55"/>
      <c r="O21" s="56"/>
      <c r="P21" s="49"/>
    </row>
    <row r="22" spans="1:16" s="1" customFormat="1" ht="12" customHeight="1" x14ac:dyDescent="0.2">
      <c r="A22" s="17"/>
      <c r="B22" s="17"/>
      <c r="C22" s="18"/>
      <c r="D22" s="18"/>
      <c r="E22" s="19"/>
      <c r="G22" s="49" t="s">
        <v>39</v>
      </c>
      <c r="H22" s="49" t="s">
        <v>68</v>
      </c>
      <c r="I22" s="49"/>
      <c r="J22" s="49"/>
      <c r="K22" s="85">
        <v>0</v>
      </c>
      <c r="L22" s="53"/>
      <c r="M22" s="59"/>
      <c r="N22" s="55"/>
      <c r="O22" s="52" t="str">
        <f>IF(M22="","",K22*M22)</f>
        <v/>
      </c>
      <c r="P22" s="49"/>
    </row>
    <row r="23" spans="1:16" s="1" customFormat="1" ht="12" customHeight="1" x14ac:dyDescent="0.2">
      <c r="A23" s="17"/>
      <c r="B23" s="17"/>
      <c r="C23" s="18"/>
      <c r="D23" s="18"/>
      <c r="E23" s="19"/>
      <c r="G23" s="49"/>
      <c r="H23" s="49"/>
      <c r="I23" s="49"/>
      <c r="J23" s="49"/>
      <c r="K23" s="53"/>
      <c r="L23" s="53"/>
      <c r="M23" s="54"/>
      <c r="N23" s="55"/>
      <c r="O23" s="56"/>
      <c r="P23" s="49"/>
    </row>
    <row r="24" spans="1:16" s="1" customFormat="1" ht="12" customHeight="1" x14ac:dyDescent="0.2">
      <c r="A24" s="17"/>
      <c r="B24" s="17"/>
      <c r="C24" s="18"/>
      <c r="D24" s="18"/>
      <c r="E24" s="19"/>
      <c r="G24" s="49" t="s">
        <v>40</v>
      </c>
      <c r="H24" s="49" t="s">
        <v>69</v>
      </c>
      <c r="I24" s="49"/>
      <c r="J24" s="49"/>
      <c r="K24" s="53"/>
      <c r="L24" s="53"/>
      <c r="M24" s="54"/>
      <c r="N24" s="55"/>
      <c r="O24" s="56"/>
      <c r="P24" s="49"/>
    </row>
    <row r="25" spans="1:16" s="1" customFormat="1" ht="12" customHeight="1" x14ac:dyDescent="0.2">
      <c r="A25" s="22">
        <v>20</v>
      </c>
      <c r="B25" s="17"/>
      <c r="C25" s="23">
        <v>50</v>
      </c>
      <c r="D25" s="18"/>
      <c r="E25" s="24">
        <f>+A25*C25</f>
        <v>1000</v>
      </c>
      <c r="G25" s="49"/>
      <c r="H25" s="108" t="s">
        <v>119</v>
      </c>
      <c r="I25" s="49"/>
      <c r="J25" s="49"/>
      <c r="K25" s="60"/>
      <c r="L25" s="49"/>
      <c r="M25" s="54"/>
      <c r="N25" s="49"/>
      <c r="O25" s="60"/>
      <c r="P25" s="49"/>
    </row>
    <row r="26" spans="1:16" s="1" customFormat="1" ht="12" customHeight="1" x14ac:dyDescent="0.2">
      <c r="A26" s="17"/>
      <c r="B26" s="17"/>
      <c r="C26" s="18"/>
      <c r="D26" s="18"/>
      <c r="E26" s="19"/>
      <c r="G26" s="49"/>
      <c r="H26" s="108" t="s">
        <v>131</v>
      </c>
      <c r="I26" s="49"/>
      <c r="J26" s="49"/>
      <c r="K26" s="85">
        <v>30</v>
      </c>
      <c r="L26" s="53"/>
      <c r="M26" s="92">
        <f>O8</f>
        <v>15</v>
      </c>
      <c r="N26" s="55"/>
      <c r="O26" s="52">
        <f>IF(K26="","",K26*M26)</f>
        <v>450</v>
      </c>
      <c r="P26" s="49"/>
    </row>
    <row r="27" spans="1:16" s="1" customFormat="1" ht="12" customHeight="1" x14ac:dyDescent="0.2">
      <c r="A27" s="22">
        <v>22</v>
      </c>
      <c r="B27" s="17"/>
      <c r="C27" s="23">
        <v>50</v>
      </c>
      <c r="D27" s="18"/>
      <c r="E27" s="24">
        <f>+A27*C27</f>
        <v>1100</v>
      </c>
      <c r="G27" s="49" t="s">
        <v>41</v>
      </c>
      <c r="H27" s="49"/>
      <c r="I27" s="49"/>
      <c r="J27" s="49"/>
      <c r="K27" s="57"/>
      <c r="L27" s="53"/>
      <c r="M27" s="54"/>
      <c r="N27" s="55"/>
      <c r="O27" s="57"/>
      <c r="P27" s="49"/>
    </row>
    <row r="28" spans="1:16" s="1" customFormat="1" ht="12" customHeight="1" x14ac:dyDescent="0.2">
      <c r="A28" s="17"/>
      <c r="B28" s="17"/>
      <c r="C28" s="18"/>
      <c r="D28" s="18"/>
      <c r="E28" s="19"/>
      <c r="G28" s="61" t="s">
        <v>66</v>
      </c>
      <c r="H28" s="108" t="s">
        <v>132</v>
      </c>
      <c r="I28" s="49"/>
      <c r="J28" s="49"/>
      <c r="K28" s="85">
        <v>22</v>
      </c>
      <c r="L28" s="53"/>
      <c r="M28" s="92">
        <v>5</v>
      </c>
      <c r="N28" s="55"/>
      <c r="O28" s="52">
        <f>IF(K28="","",K28*M28)</f>
        <v>110</v>
      </c>
      <c r="P28" s="49"/>
    </row>
    <row r="29" spans="1:16" s="1" customFormat="1" ht="12" customHeight="1" x14ac:dyDescent="0.2">
      <c r="A29" s="22">
        <v>10</v>
      </c>
      <c r="B29" s="17"/>
      <c r="C29" s="23">
        <v>6</v>
      </c>
      <c r="D29" s="18"/>
      <c r="E29" s="24">
        <f>+A29*C29</f>
        <v>60</v>
      </c>
      <c r="G29" s="49"/>
      <c r="H29" s="49"/>
      <c r="I29" s="49"/>
      <c r="J29" s="49"/>
      <c r="K29" s="53"/>
      <c r="L29" s="53"/>
      <c r="M29" s="54"/>
      <c r="N29" s="55"/>
      <c r="O29" s="56"/>
      <c r="P29" s="49"/>
    </row>
    <row r="30" spans="1:16" s="1" customFormat="1" ht="12" customHeight="1" x14ac:dyDescent="0.2">
      <c r="A30" s="17"/>
      <c r="B30" s="17"/>
      <c r="C30" s="18"/>
      <c r="D30" s="18"/>
      <c r="E30" s="19"/>
      <c r="G30" s="109" t="s">
        <v>108</v>
      </c>
      <c r="H30" s="49" t="s">
        <v>72</v>
      </c>
      <c r="I30" s="49"/>
      <c r="J30" s="49"/>
      <c r="K30" s="85">
        <v>15</v>
      </c>
      <c r="L30" s="53"/>
      <c r="M30" s="92">
        <f>O9</f>
        <v>7</v>
      </c>
      <c r="N30" s="55"/>
      <c r="O30" s="52">
        <f>IF(K30="","",K30*M30)</f>
        <v>105</v>
      </c>
      <c r="P30" s="49"/>
    </row>
    <row r="31" spans="1:16" s="1" customFormat="1" ht="15" customHeight="1" x14ac:dyDescent="0.2">
      <c r="A31" s="22">
        <v>15</v>
      </c>
      <c r="B31" s="17"/>
      <c r="C31" s="23">
        <v>50</v>
      </c>
      <c r="D31" s="18"/>
      <c r="E31" s="24">
        <f>+A31*C31</f>
        <v>750</v>
      </c>
      <c r="G31" s="49"/>
      <c r="H31" s="49"/>
      <c r="I31" s="49"/>
      <c r="J31" s="49"/>
      <c r="K31" s="57"/>
      <c r="L31" s="53"/>
      <c r="M31" s="54"/>
      <c r="N31" s="55"/>
      <c r="O31" s="57"/>
      <c r="P31" s="49"/>
    </row>
    <row r="32" spans="1:16" s="1" customFormat="1" ht="15" customHeight="1" x14ac:dyDescent="0.2">
      <c r="A32" s="22">
        <v>10</v>
      </c>
      <c r="B32" s="17"/>
      <c r="C32" s="23">
        <v>50</v>
      </c>
      <c r="D32" s="18"/>
      <c r="E32" s="24">
        <f>+A32*C32</f>
        <v>500</v>
      </c>
      <c r="G32" s="49" t="s">
        <v>42</v>
      </c>
      <c r="H32" s="119" t="s">
        <v>123</v>
      </c>
      <c r="I32" s="120"/>
      <c r="J32" s="49"/>
      <c r="K32" s="85">
        <v>50</v>
      </c>
      <c r="L32" s="53"/>
      <c r="M32" s="92">
        <v>1</v>
      </c>
      <c r="N32" s="55"/>
      <c r="O32" s="52">
        <f>IF(M32="","",K32*M32)</f>
        <v>50</v>
      </c>
      <c r="P32" s="49"/>
    </row>
    <row r="33" spans="1:16" s="1" customFormat="1" ht="15" customHeight="1" x14ac:dyDescent="0.2">
      <c r="A33" s="22">
        <v>15</v>
      </c>
      <c r="B33" s="17"/>
      <c r="C33" s="23">
        <v>10</v>
      </c>
      <c r="D33" s="18"/>
      <c r="E33" s="24">
        <f>+A33*C33</f>
        <v>150</v>
      </c>
      <c r="G33" s="49"/>
      <c r="H33" s="121"/>
      <c r="I33" s="122"/>
      <c r="J33" s="49"/>
      <c r="K33" s="85"/>
      <c r="L33" s="53"/>
      <c r="M33" s="92"/>
      <c r="N33" s="55"/>
      <c r="O33" s="52" t="str">
        <f>IF(M33="","",K33*M33)</f>
        <v/>
      </c>
      <c r="P33" s="49"/>
    </row>
    <row r="34" spans="1:16" s="1" customFormat="1" ht="15" customHeight="1" x14ac:dyDescent="0.2">
      <c r="A34" s="22">
        <v>0</v>
      </c>
      <c r="B34" s="17"/>
      <c r="C34" s="23">
        <v>50</v>
      </c>
      <c r="D34" s="18"/>
      <c r="E34" s="24">
        <f>+A34*C34</f>
        <v>0</v>
      </c>
      <c r="G34" s="49"/>
      <c r="H34" s="121"/>
      <c r="I34" s="122"/>
      <c r="J34" s="49"/>
      <c r="K34" s="85"/>
      <c r="L34" s="53"/>
      <c r="M34" s="86"/>
      <c r="N34" s="55"/>
      <c r="O34" s="52" t="str">
        <f>IF(K34*M34&gt;0,K34*M34,"")</f>
        <v/>
      </c>
      <c r="P34" s="49"/>
    </row>
    <row r="35" spans="1:16" s="1" customFormat="1" ht="12" customHeight="1" x14ac:dyDescent="0.2">
      <c r="A35" s="17"/>
      <c r="B35" s="17"/>
      <c r="C35" s="18"/>
      <c r="D35" s="18"/>
      <c r="E35" s="19"/>
      <c r="G35" s="49"/>
      <c r="H35" s="49"/>
      <c r="I35" s="49"/>
      <c r="J35" s="49"/>
      <c r="K35" s="57"/>
      <c r="L35" s="53"/>
      <c r="M35" s="54"/>
      <c r="N35" s="55"/>
      <c r="O35" s="57"/>
      <c r="P35" s="49"/>
    </row>
    <row r="36" spans="1:16" s="1" customFormat="1" ht="12" customHeight="1" x14ac:dyDescent="0.2">
      <c r="A36" s="17"/>
      <c r="B36" s="17"/>
      <c r="C36" s="18"/>
      <c r="D36" s="18"/>
      <c r="E36" s="19"/>
      <c r="F36" s="21"/>
      <c r="G36" s="49" t="s">
        <v>43</v>
      </c>
      <c r="H36" s="115" t="s">
        <v>13</v>
      </c>
      <c r="I36" s="115"/>
      <c r="J36" s="55"/>
      <c r="K36" s="53"/>
      <c r="L36" s="53"/>
      <c r="M36" s="54"/>
      <c r="N36" s="55"/>
      <c r="O36" s="56"/>
      <c r="P36" s="49"/>
    </row>
    <row r="37" spans="1:16" s="1" customFormat="1" ht="15" customHeight="1" x14ac:dyDescent="0.2">
      <c r="A37" s="22">
        <v>12</v>
      </c>
      <c r="B37" s="17"/>
      <c r="C37" s="23">
        <v>50</v>
      </c>
      <c r="D37" s="18"/>
      <c r="E37" s="24">
        <f>+A37*C37</f>
        <v>600</v>
      </c>
      <c r="G37" s="61" t="s">
        <v>75</v>
      </c>
      <c r="H37" s="116" t="s">
        <v>138</v>
      </c>
      <c r="I37" s="117"/>
      <c r="J37" s="49"/>
      <c r="K37" s="85">
        <v>75</v>
      </c>
      <c r="L37" s="53"/>
      <c r="M37" s="92">
        <v>10</v>
      </c>
      <c r="N37" s="55"/>
      <c r="O37" s="52">
        <f>IF(K37="","",K37*M37)</f>
        <v>750</v>
      </c>
      <c r="P37" s="49"/>
    </row>
    <row r="38" spans="1:16" s="1" customFormat="1" ht="15" customHeight="1" x14ac:dyDescent="0.2">
      <c r="A38" s="22">
        <v>10</v>
      </c>
      <c r="B38" s="17"/>
      <c r="C38" s="23">
        <v>50</v>
      </c>
      <c r="D38" s="18"/>
      <c r="E38" s="24">
        <f>+A38*C38</f>
        <v>500</v>
      </c>
      <c r="G38" s="61" t="s">
        <v>76</v>
      </c>
      <c r="H38" s="116" t="s">
        <v>139</v>
      </c>
      <c r="I38" s="117"/>
      <c r="J38" s="49"/>
      <c r="K38" s="85">
        <v>40</v>
      </c>
      <c r="L38" s="53"/>
      <c r="M38" s="92">
        <v>5</v>
      </c>
      <c r="N38" s="55"/>
      <c r="O38" s="52">
        <f>IF(K38="","",K38*M38)</f>
        <v>200</v>
      </c>
      <c r="P38" s="49"/>
    </row>
    <row r="39" spans="1:16" s="1" customFormat="1" ht="15" customHeight="1" x14ac:dyDescent="0.2">
      <c r="A39" s="22">
        <v>7.5</v>
      </c>
      <c r="B39" s="17"/>
      <c r="C39" s="23">
        <v>50</v>
      </c>
      <c r="D39" s="18"/>
      <c r="E39" s="24">
        <f>+A39*C39</f>
        <v>375</v>
      </c>
      <c r="G39" s="61" t="s">
        <v>77</v>
      </c>
      <c r="H39" s="116" t="s">
        <v>140</v>
      </c>
      <c r="I39" s="117"/>
      <c r="J39" s="49"/>
      <c r="K39" s="85">
        <v>50</v>
      </c>
      <c r="L39" s="53"/>
      <c r="M39" s="92">
        <v>10</v>
      </c>
      <c r="N39" s="55"/>
      <c r="O39" s="52">
        <f>IF(K39="","",K39*M39)</f>
        <v>500</v>
      </c>
      <c r="P39" s="49"/>
    </row>
    <row r="40" spans="1:16" s="1" customFormat="1" ht="15" customHeight="1" x14ac:dyDescent="0.2">
      <c r="A40" s="17"/>
      <c r="B40" s="17"/>
      <c r="C40" s="18"/>
      <c r="D40" s="18"/>
      <c r="E40" s="19"/>
      <c r="G40" s="61"/>
      <c r="H40" s="49"/>
      <c r="I40" s="49"/>
      <c r="J40" s="49"/>
      <c r="K40" s="57"/>
      <c r="L40" s="53"/>
      <c r="M40" s="62"/>
      <c r="N40" s="55"/>
      <c r="O40" s="57"/>
      <c r="P40" s="49"/>
    </row>
    <row r="41" spans="1:16" s="1" customFormat="1" ht="15" customHeight="1" x14ac:dyDescent="0.2">
      <c r="A41" s="17"/>
      <c r="B41" s="17"/>
      <c r="C41" s="18"/>
      <c r="D41" s="18"/>
      <c r="E41" s="19"/>
      <c r="G41" s="63" t="s">
        <v>51</v>
      </c>
      <c r="H41" s="49"/>
      <c r="I41" s="49"/>
      <c r="J41" s="49"/>
      <c r="K41" s="57"/>
      <c r="L41" s="53"/>
      <c r="M41" s="62"/>
      <c r="N41" s="55"/>
      <c r="O41" s="57"/>
      <c r="P41" s="49"/>
    </row>
    <row r="42" spans="1:16" s="1" customFormat="1" ht="15" customHeight="1" x14ac:dyDescent="0.2">
      <c r="A42" s="22">
        <v>25</v>
      </c>
      <c r="B42" s="17" t="s">
        <v>26</v>
      </c>
      <c r="C42" s="23">
        <v>40</v>
      </c>
      <c r="D42" s="18" t="s">
        <v>28</v>
      </c>
      <c r="E42" s="19">
        <f>+A42*C42</f>
        <v>1000</v>
      </c>
      <c r="G42" s="109" t="s">
        <v>109</v>
      </c>
      <c r="H42" s="116" t="s">
        <v>133</v>
      </c>
      <c r="I42" s="117"/>
      <c r="J42" s="49"/>
      <c r="K42" s="85">
        <v>25</v>
      </c>
      <c r="L42" s="53"/>
      <c r="M42" s="86">
        <v>10</v>
      </c>
      <c r="N42" s="55"/>
      <c r="O42" s="52">
        <f>IF(K42*M42&gt;0,K42*M42,"")</f>
        <v>250</v>
      </c>
      <c r="P42" s="49"/>
    </row>
    <row r="43" spans="1:16" s="1" customFormat="1" ht="15" customHeight="1" x14ac:dyDescent="0.2">
      <c r="A43" s="22">
        <v>0</v>
      </c>
      <c r="B43" s="17" t="s">
        <v>26</v>
      </c>
      <c r="C43" s="23">
        <v>30</v>
      </c>
      <c r="D43" s="18" t="s">
        <v>28</v>
      </c>
      <c r="E43" s="19">
        <f>+A43*C43</f>
        <v>0</v>
      </c>
      <c r="G43" s="109" t="s">
        <v>110</v>
      </c>
      <c r="H43" s="116" t="s">
        <v>134</v>
      </c>
      <c r="I43" s="117"/>
      <c r="J43" s="49"/>
      <c r="K43" s="85">
        <v>25</v>
      </c>
      <c r="L43" s="53"/>
      <c r="M43" s="86">
        <v>10</v>
      </c>
      <c r="N43" s="55"/>
      <c r="O43" s="52">
        <f>IF(K43*M43&gt;0,K43*M43,"")</f>
        <v>250</v>
      </c>
      <c r="P43" s="49"/>
    </row>
    <row r="44" spans="1:16" s="1" customFormat="1" ht="15" customHeight="1" x14ac:dyDescent="0.2">
      <c r="A44" s="22">
        <v>0</v>
      </c>
      <c r="B44" s="17" t="s">
        <v>26</v>
      </c>
      <c r="C44" s="23">
        <v>15</v>
      </c>
      <c r="D44" s="18" t="s">
        <v>28</v>
      </c>
      <c r="E44" s="19">
        <f>+A44*C44</f>
        <v>0</v>
      </c>
      <c r="G44" s="109" t="s">
        <v>111</v>
      </c>
      <c r="H44" s="116" t="s">
        <v>135</v>
      </c>
      <c r="I44" s="117"/>
      <c r="J44" s="49"/>
      <c r="K44" s="85">
        <v>265</v>
      </c>
      <c r="L44" s="53"/>
      <c r="M44" s="86">
        <v>9</v>
      </c>
      <c r="N44" s="55"/>
      <c r="O44" s="52">
        <f>IF(K44*M44&gt;0,K44*M44,"")</f>
        <v>2385</v>
      </c>
      <c r="P44" s="49"/>
    </row>
    <row r="45" spans="1:16" s="1" customFormat="1" ht="15" customHeight="1" x14ac:dyDescent="0.2">
      <c r="A45" s="22">
        <v>10</v>
      </c>
      <c r="B45" s="17" t="s">
        <v>26</v>
      </c>
      <c r="C45" s="23">
        <v>30</v>
      </c>
      <c r="D45" s="18" t="s">
        <v>28</v>
      </c>
      <c r="E45" s="19">
        <f>+A45*C45</f>
        <v>300</v>
      </c>
      <c r="G45" s="109" t="s">
        <v>111</v>
      </c>
      <c r="H45" s="116" t="s">
        <v>120</v>
      </c>
      <c r="I45" s="117"/>
      <c r="J45" s="49"/>
      <c r="K45" s="85">
        <v>200</v>
      </c>
      <c r="L45" s="53"/>
      <c r="M45" s="86">
        <v>3</v>
      </c>
      <c r="N45" s="55"/>
      <c r="O45" s="52">
        <f>IF(K45*M45&gt;0,K45*M45,"")</f>
        <v>600</v>
      </c>
      <c r="P45" s="49"/>
    </row>
    <row r="46" spans="1:16" s="1" customFormat="1" ht="15" customHeight="1" x14ac:dyDescent="0.2">
      <c r="A46" s="22">
        <v>33</v>
      </c>
      <c r="B46" s="17" t="s">
        <v>26</v>
      </c>
      <c r="C46" s="23">
        <v>20</v>
      </c>
      <c r="D46" s="18" t="s">
        <v>28</v>
      </c>
      <c r="E46" s="19">
        <f>+A46*C46</f>
        <v>660</v>
      </c>
      <c r="G46" s="109" t="s">
        <v>112</v>
      </c>
      <c r="H46" s="116"/>
      <c r="I46" s="117"/>
      <c r="J46" s="49"/>
      <c r="K46" s="85"/>
      <c r="L46" s="53"/>
      <c r="M46" s="86"/>
      <c r="N46" s="55"/>
      <c r="O46" s="52" t="str">
        <f>IF(K46*M46&gt;0,K46*M46,"")</f>
        <v/>
      </c>
      <c r="P46" s="49"/>
    </row>
    <row r="47" spans="1:16" s="1" customFormat="1" ht="12" customHeight="1" x14ac:dyDescent="0.2">
      <c r="A47" s="17"/>
      <c r="B47" s="17"/>
      <c r="C47" s="18"/>
      <c r="D47" s="18"/>
      <c r="E47" s="19"/>
      <c r="G47" s="49"/>
      <c r="H47" s="49"/>
      <c r="I47" s="49"/>
      <c r="J47" s="49"/>
      <c r="K47" s="53"/>
      <c r="L47" s="53"/>
      <c r="M47" s="54"/>
      <c r="N47" s="55"/>
      <c r="O47" s="56"/>
      <c r="P47" s="49"/>
    </row>
    <row r="48" spans="1:16" s="1" customFormat="1" ht="12" customHeight="1" x14ac:dyDescent="0.2">
      <c r="A48" s="17"/>
      <c r="B48" s="17"/>
      <c r="C48" s="18"/>
      <c r="D48" s="18"/>
      <c r="E48" s="19"/>
      <c r="G48" s="49" t="s">
        <v>45</v>
      </c>
      <c r="H48" s="108" t="s">
        <v>121</v>
      </c>
      <c r="I48" s="49"/>
      <c r="J48" s="49"/>
      <c r="K48" s="53"/>
      <c r="L48" s="53"/>
      <c r="M48" s="54"/>
      <c r="N48" s="55"/>
      <c r="O48" s="56"/>
      <c r="P48" s="49"/>
    </row>
    <row r="49" spans="1:16" s="1" customFormat="1" ht="12" customHeight="1" x14ac:dyDescent="0.2">
      <c r="A49" s="22">
        <v>5</v>
      </c>
      <c r="B49" s="17"/>
      <c r="C49" s="23">
        <v>50</v>
      </c>
      <c r="D49" s="18"/>
      <c r="E49" s="24">
        <f>+A49*C49</f>
        <v>250</v>
      </c>
      <c r="G49" s="49" t="s">
        <v>18</v>
      </c>
      <c r="H49" s="108" t="s">
        <v>122</v>
      </c>
      <c r="I49" s="49"/>
      <c r="J49" s="49"/>
      <c r="K49" s="85">
        <v>100</v>
      </c>
      <c r="L49" s="53"/>
      <c r="M49" s="92">
        <v>1</v>
      </c>
      <c r="N49" s="55"/>
      <c r="O49" s="52">
        <f>IF(M49="","",K49*M49)</f>
        <v>100</v>
      </c>
      <c r="P49" s="49"/>
    </row>
    <row r="50" spans="1:16" s="1" customFormat="1" ht="12" customHeight="1" x14ac:dyDescent="0.2">
      <c r="A50" s="17"/>
      <c r="B50" s="17"/>
      <c r="C50" s="18"/>
      <c r="D50" s="18"/>
      <c r="E50" s="19"/>
      <c r="G50" s="49"/>
      <c r="H50" s="49"/>
      <c r="I50" s="49"/>
      <c r="J50" s="49"/>
      <c r="K50" s="53"/>
      <c r="L50" s="53"/>
      <c r="M50" s="54"/>
      <c r="N50" s="55"/>
      <c r="O50" s="56"/>
      <c r="P50" s="49"/>
    </row>
    <row r="51" spans="1:16" s="1" customFormat="1" ht="15" customHeight="1" x14ac:dyDescent="0.2">
      <c r="A51" s="22">
        <v>5</v>
      </c>
      <c r="B51" s="17"/>
      <c r="C51" s="23">
        <v>10</v>
      </c>
      <c r="D51" s="18"/>
      <c r="E51" s="24">
        <f>+A51*C51</f>
        <v>50</v>
      </c>
      <c r="G51" s="49" t="s">
        <v>87</v>
      </c>
      <c r="H51" s="108" t="s">
        <v>136</v>
      </c>
      <c r="I51" s="49"/>
      <c r="J51" s="49"/>
      <c r="K51" s="85">
        <v>25</v>
      </c>
      <c r="L51" s="53"/>
      <c r="M51" s="86">
        <v>2</v>
      </c>
      <c r="N51" s="55"/>
      <c r="O51" s="52">
        <f>IF(K51*M51&gt;0,K51*M51,"")</f>
        <v>50</v>
      </c>
      <c r="P51" s="49"/>
    </row>
    <row r="52" spans="1:16" s="1" customFormat="1" ht="15" customHeight="1" x14ac:dyDescent="0.2">
      <c r="A52" s="17"/>
      <c r="B52" s="17"/>
      <c r="C52" s="18"/>
      <c r="D52" s="18"/>
      <c r="E52" s="19"/>
      <c r="G52" s="49"/>
      <c r="H52" s="49"/>
      <c r="I52" s="49"/>
      <c r="J52" s="49"/>
      <c r="K52" s="57"/>
      <c r="L52" s="53"/>
      <c r="M52" s="62"/>
      <c r="N52" s="55"/>
      <c r="O52" s="57"/>
      <c r="P52" s="49"/>
    </row>
    <row r="53" spans="1:16" s="1" customFormat="1" ht="15" customHeight="1" x14ac:dyDescent="0.2">
      <c r="A53" s="22">
        <v>0</v>
      </c>
      <c r="B53" s="17" t="s">
        <v>26</v>
      </c>
      <c r="C53" s="23">
        <v>20</v>
      </c>
      <c r="D53" s="18" t="s">
        <v>28</v>
      </c>
      <c r="E53" s="19">
        <f>+A53*C53</f>
        <v>0</v>
      </c>
      <c r="G53" s="49" t="s">
        <v>46</v>
      </c>
      <c r="H53" s="108" t="s">
        <v>113</v>
      </c>
      <c r="I53" s="49"/>
      <c r="J53" s="49"/>
      <c r="K53" s="85"/>
      <c r="L53" s="53"/>
      <c r="M53" s="86"/>
      <c r="N53" s="55"/>
      <c r="O53" s="52" t="str">
        <f>IF(K53*M53&gt;0,K53*M53,"")</f>
        <v/>
      </c>
      <c r="P53" s="49"/>
    </row>
    <row r="54" spans="1:16" s="1" customFormat="1" ht="15" customHeight="1" x14ac:dyDescent="0.2">
      <c r="A54" s="22">
        <v>20</v>
      </c>
      <c r="B54" s="17" t="s">
        <v>26</v>
      </c>
      <c r="C54" s="23">
        <v>50</v>
      </c>
      <c r="D54" s="18" t="s">
        <v>28</v>
      </c>
      <c r="E54" s="19">
        <f>+A54*C54</f>
        <v>1000</v>
      </c>
      <c r="G54" s="49" t="s">
        <v>47</v>
      </c>
      <c r="H54" s="49" t="s">
        <v>81</v>
      </c>
      <c r="I54" s="49"/>
      <c r="J54" s="49"/>
      <c r="K54" s="85">
        <v>1000</v>
      </c>
      <c r="L54" s="53"/>
      <c r="M54" s="92"/>
      <c r="N54" s="55"/>
      <c r="O54" s="52">
        <f>IF(K54="","",K54*M54)</f>
        <v>0</v>
      </c>
      <c r="P54" s="49"/>
    </row>
    <row r="55" spans="1:16" s="1" customFormat="1" ht="15" customHeight="1" x14ac:dyDescent="0.2">
      <c r="A55" s="22">
        <v>10</v>
      </c>
      <c r="B55" s="17" t="s">
        <v>26</v>
      </c>
      <c r="C55" s="23">
        <v>50</v>
      </c>
      <c r="D55" s="18" t="s">
        <v>28</v>
      </c>
      <c r="E55" s="19">
        <f>+A55*C55</f>
        <v>500</v>
      </c>
      <c r="G55" s="49" t="s">
        <v>48</v>
      </c>
      <c r="H55" s="49" t="s">
        <v>99</v>
      </c>
      <c r="I55" s="49"/>
      <c r="J55" s="49"/>
      <c r="K55" s="85">
        <v>250</v>
      </c>
      <c r="L55" s="53"/>
      <c r="M55" s="92">
        <v>1</v>
      </c>
      <c r="N55" s="55"/>
      <c r="O55" s="52">
        <f>IF(K55="","",K55*M55)</f>
        <v>250</v>
      </c>
      <c r="P55" s="49"/>
    </row>
    <row r="56" spans="1:16" s="1" customFormat="1" ht="12" customHeight="1" x14ac:dyDescent="0.2">
      <c r="A56" s="17"/>
      <c r="B56" s="17"/>
      <c r="C56" s="18"/>
      <c r="D56" s="18"/>
      <c r="E56" s="19"/>
      <c r="G56" s="49"/>
      <c r="H56" s="49"/>
      <c r="I56" s="49"/>
      <c r="J56" s="49"/>
      <c r="K56" s="53"/>
      <c r="L56" s="53"/>
      <c r="M56" s="54"/>
      <c r="N56" s="55"/>
      <c r="O56" s="56"/>
      <c r="P56" s="49"/>
    </row>
    <row r="57" spans="1:16" s="1" customFormat="1" ht="12" customHeight="1" thickBot="1" x14ac:dyDescent="0.25">
      <c r="A57" s="13"/>
      <c r="B57" s="13"/>
      <c r="C57" s="12"/>
      <c r="D57" s="12"/>
      <c r="E57" s="25">
        <f>SUM(E15:E55)</f>
        <v>14710</v>
      </c>
      <c r="F57" s="14"/>
      <c r="G57" s="51" t="s">
        <v>49</v>
      </c>
      <c r="H57" s="51"/>
      <c r="I57" s="51"/>
      <c r="J57" s="51"/>
      <c r="K57" s="50"/>
      <c r="L57" s="50"/>
      <c r="M57" s="64"/>
      <c r="N57" s="45"/>
      <c r="O57" s="52">
        <f>SUM(O15:O55)</f>
        <v>7880</v>
      </c>
      <c r="P57" s="49"/>
    </row>
    <row r="58" spans="1:16" s="1" customFormat="1" ht="12" customHeight="1" x14ac:dyDescent="0.2">
      <c r="A58" s="17"/>
      <c r="B58" s="17"/>
      <c r="C58" s="18"/>
      <c r="D58" s="18"/>
      <c r="E58" s="19"/>
      <c r="G58" s="49"/>
      <c r="H58" s="49"/>
      <c r="I58" s="49"/>
      <c r="J58" s="49"/>
      <c r="K58" s="53"/>
      <c r="L58" s="53"/>
      <c r="M58" s="54"/>
      <c r="N58" s="55"/>
      <c r="O58" s="56"/>
      <c r="P58" s="49"/>
    </row>
    <row r="59" spans="1:16" s="1" customFormat="1" ht="12" customHeight="1" x14ac:dyDescent="0.2">
      <c r="A59" s="17"/>
      <c r="B59" s="17"/>
      <c r="C59" s="18"/>
      <c r="D59" s="18"/>
      <c r="E59" s="19"/>
      <c r="G59" s="51" t="s">
        <v>10</v>
      </c>
      <c r="H59" s="49"/>
      <c r="I59" s="49"/>
      <c r="J59" s="49"/>
      <c r="K59" s="53"/>
      <c r="L59" s="53"/>
      <c r="M59" s="54"/>
      <c r="N59" s="55"/>
      <c r="O59" s="56"/>
      <c r="P59" s="49"/>
    </row>
    <row r="60" spans="1:16" s="1" customFormat="1" ht="12" customHeight="1" x14ac:dyDescent="0.2">
      <c r="A60" s="22">
        <f>4*10</f>
        <v>40</v>
      </c>
      <c r="B60" s="17"/>
      <c r="C60" s="23">
        <v>50</v>
      </c>
      <c r="D60" s="18"/>
      <c r="E60" s="24">
        <f>+A60*C60</f>
        <v>2000</v>
      </c>
      <c r="G60" s="108" t="s">
        <v>141</v>
      </c>
      <c r="H60" s="49"/>
      <c r="I60" s="49"/>
      <c r="J60" s="49"/>
      <c r="K60" s="85">
        <v>2000</v>
      </c>
      <c r="L60" s="53"/>
      <c r="M60" s="92">
        <v>1</v>
      </c>
      <c r="N60" s="55"/>
      <c r="O60" s="52">
        <f>IF(K60="","",K60*M60)</f>
        <v>2000</v>
      </c>
      <c r="P60" s="49"/>
    </row>
    <row r="61" spans="1:16" s="1" customFormat="1" ht="12" customHeight="1" x14ac:dyDescent="0.2">
      <c r="A61" s="22">
        <v>500</v>
      </c>
      <c r="B61" s="17"/>
      <c r="C61" s="23">
        <v>1</v>
      </c>
      <c r="D61" s="18"/>
      <c r="E61" s="24">
        <f>+A61*C61</f>
        <v>500</v>
      </c>
      <c r="G61" s="49" t="s">
        <v>83</v>
      </c>
      <c r="H61" s="49"/>
      <c r="I61" s="49"/>
      <c r="J61" s="49"/>
      <c r="K61" s="85">
        <v>1000</v>
      </c>
      <c r="L61" s="53"/>
      <c r="M61" s="65"/>
      <c r="N61" s="55"/>
      <c r="O61" s="52">
        <f>IF(K61&gt;0,K61,"")</f>
        <v>1000</v>
      </c>
      <c r="P61" s="49"/>
    </row>
    <row r="62" spans="1:16" s="1" customFormat="1" ht="12" customHeight="1" thickBot="1" x14ac:dyDescent="0.25">
      <c r="A62" s="26" t="s">
        <v>86</v>
      </c>
      <c r="B62" s="17"/>
      <c r="C62" s="16"/>
      <c r="D62" s="18"/>
      <c r="E62" s="19" t="s">
        <v>16</v>
      </c>
      <c r="G62" s="108" t="s">
        <v>137</v>
      </c>
      <c r="H62" s="49"/>
      <c r="I62" s="49"/>
      <c r="J62" s="49"/>
      <c r="K62" s="85">
        <v>500</v>
      </c>
      <c r="L62" s="53"/>
      <c r="M62" s="86">
        <v>1</v>
      </c>
      <c r="N62" s="55"/>
      <c r="O62" s="52">
        <f>IF(K62*M62&gt;0,K62*M62,"")</f>
        <v>500</v>
      </c>
      <c r="P62" s="49"/>
    </row>
    <row r="63" spans="1:16" s="1" customFormat="1" ht="12" customHeight="1" thickBot="1" x14ac:dyDescent="0.25">
      <c r="A63" s="17"/>
      <c r="B63" s="17"/>
      <c r="C63" s="18"/>
      <c r="D63" s="18"/>
      <c r="E63" s="27">
        <f>+E60+E61</f>
        <v>2500</v>
      </c>
      <c r="G63" s="51" t="s">
        <v>62</v>
      </c>
      <c r="H63" s="49"/>
      <c r="I63" s="49"/>
      <c r="J63" s="49"/>
      <c r="K63" s="57"/>
      <c r="L63" s="53"/>
      <c r="M63" s="54"/>
      <c r="N63" s="55"/>
      <c r="O63" s="52">
        <f>IF(SUM(O60:O62)&gt;0,SUM(O60:O62),"")</f>
        <v>3500</v>
      </c>
      <c r="P63" s="49"/>
    </row>
    <row r="64" spans="1:16" s="1" customFormat="1" ht="12" customHeight="1" thickBot="1" x14ac:dyDescent="0.25">
      <c r="A64" s="17"/>
      <c r="B64" s="17"/>
      <c r="C64" s="18"/>
      <c r="D64" s="18"/>
      <c r="E64" s="18"/>
      <c r="G64" s="49"/>
      <c r="H64" s="49"/>
      <c r="I64" s="49"/>
      <c r="J64" s="49"/>
      <c r="K64" s="53"/>
      <c r="L64" s="53"/>
      <c r="M64" s="55"/>
      <c r="N64" s="55"/>
      <c r="O64" s="66"/>
      <c r="P64" s="49"/>
    </row>
    <row r="65" spans="1:16" s="1" customFormat="1" ht="12" customHeight="1" thickBot="1" x14ac:dyDescent="0.25">
      <c r="A65" s="28"/>
      <c r="B65" s="28"/>
      <c r="C65" s="29"/>
      <c r="D65" s="29"/>
      <c r="E65" s="25">
        <f>+E57-E63</f>
        <v>12210</v>
      </c>
      <c r="F65" s="30"/>
      <c r="G65" s="67" t="s">
        <v>50</v>
      </c>
      <c r="H65" s="68"/>
      <c r="I65" s="68"/>
      <c r="J65" s="68"/>
      <c r="K65" s="69"/>
      <c r="L65" s="69"/>
      <c r="M65" s="70"/>
      <c r="N65" s="70"/>
      <c r="O65" s="71">
        <f>IF(O63="","",(O57-O63))</f>
        <v>4380</v>
      </c>
      <c r="P65" s="49"/>
    </row>
    <row r="66" spans="1:16" s="1" customFormat="1" ht="12" customHeight="1" thickTop="1" x14ac:dyDescent="0.2">
      <c r="A66" s="17"/>
      <c r="B66" s="17"/>
      <c r="C66" s="18"/>
      <c r="D66" s="18"/>
      <c r="E66" s="19"/>
      <c r="G66" s="51"/>
      <c r="H66" s="49"/>
      <c r="I66" s="49"/>
      <c r="J66" s="49"/>
      <c r="K66" s="53"/>
      <c r="L66" s="53"/>
      <c r="M66" s="55"/>
      <c r="N66" s="55"/>
      <c r="O66" s="57"/>
      <c r="P66" s="49"/>
    </row>
    <row r="67" spans="1:16" s="5" customFormat="1" ht="18" customHeight="1" x14ac:dyDescent="0.2">
      <c r="A67" s="31">
        <f>+E65</f>
        <v>12210</v>
      </c>
      <c r="B67" s="32" t="s">
        <v>26</v>
      </c>
      <c r="C67" s="33">
        <v>0.33</v>
      </c>
      <c r="D67" s="34" t="s">
        <v>28</v>
      </c>
      <c r="E67" s="31">
        <f>+E65/0.33</f>
        <v>37000</v>
      </c>
      <c r="G67" s="72" t="s">
        <v>114</v>
      </c>
      <c r="H67" s="73"/>
      <c r="I67" s="73"/>
      <c r="J67" s="73"/>
      <c r="K67" s="74">
        <f>O65</f>
        <v>4380</v>
      </c>
      <c r="L67" s="56"/>
      <c r="M67" s="87">
        <v>0.35</v>
      </c>
      <c r="N67" s="75"/>
      <c r="O67" s="74">
        <f>IF(M67&gt;0,K67/M67,"")</f>
        <v>12514.285714285716</v>
      </c>
      <c r="P67" s="73"/>
    </row>
    <row r="68" spans="1:16" s="1" customFormat="1" ht="12" customHeight="1" x14ac:dyDescent="0.2">
      <c r="A68" s="36" t="s">
        <v>24</v>
      </c>
      <c r="B68" s="18"/>
      <c r="C68" s="37" t="s">
        <v>25</v>
      </c>
      <c r="D68" s="18"/>
      <c r="E68" s="38" t="s">
        <v>27</v>
      </c>
      <c r="G68" s="76" t="s">
        <v>57</v>
      </c>
      <c r="H68" s="49"/>
      <c r="I68" s="49"/>
      <c r="J68" s="49"/>
      <c r="K68" s="77" t="s">
        <v>27</v>
      </c>
      <c r="L68" s="78" t="s">
        <v>29</v>
      </c>
      <c r="M68" s="77" t="s">
        <v>25</v>
      </c>
      <c r="N68" s="77" t="s">
        <v>28</v>
      </c>
      <c r="O68" s="79" t="s">
        <v>117</v>
      </c>
      <c r="P68" s="49"/>
    </row>
    <row r="69" spans="1:16" s="1" customFormat="1" ht="12" customHeight="1" x14ac:dyDescent="0.2">
      <c r="A69" s="123" t="s">
        <v>56</v>
      </c>
      <c r="B69" s="123"/>
      <c r="C69" s="123"/>
      <c r="D69" s="123"/>
      <c r="E69" s="123"/>
      <c r="G69" s="49"/>
      <c r="H69" s="49"/>
      <c r="I69" s="49"/>
      <c r="J69" s="49"/>
      <c r="K69" s="55"/>
      <c r="L69" s="55"/>
      <c r="M69" s="55"/>
      <c r="N69" s="55"/>
      <c r="O69" s="66"/>
      <c r="P69" s="49"/>
    </row>
    <row r="70" spans="1:16" s="1" customFormat="1" ht="12" customHeight="1" thickBot="1" x14ac:dyDescent="0.25">
      <c r="A70" s="39"/>
      <c r="B70" s="18"/>
      <c r="C70" s="40"/>
      <c r="D70" s="18"/>
      <c r="E70" s="40"/>
      <c r="G70" s="49"/>
      <c r="H70" s="49"/>
      <c r="I70" s="49"/>
      <c r="J70" s="49"/>
      <c r="K70" s="55"/>
      <c r="L70" s="55"/>
      <c r="M70" s="55"/>
      <c r="N70" s="55"/>
      <c r="O70" s="66"/>
      <c r="P70" s="49"/>
    </row>
    <row r="71" spans="1:16" s="1" customFormat="1" ht="12" customHeight="1" thickBot="1" x14ac:dyDescent="0.25">
      <c r="A71" s="41">
        <f>E67</f>
        <v>37000</v>
      </c>
      <c r="B71" s="19" t="s">
        <v>29</v>
      </c>
      <c r="C71" s="42" t="s">
        <v>30</v>
      </c>
      <c r="D71" s="18" t="s">
        <v>28</v>
      </c>
      <c r="E71" s="98">
        <f>E67/50</f>
        <v>740</v>
      </c>
      <c r="G71" s="51" t="s">
        <v>115</v>
      </c>
      <c r="H71" s="49"/>
      <c r="I71" s="49"/>
      <c r="J71" s="49"/>
      <c r="K71" s="52">
        <f>+O67</f>
        <v>12514.285714285716</v>
      </c>
      <c r="L71" s="56" t="s">
        <v>29</v>
      </c>
      <c r="M71" s="59">
        <f>O8</f>
        <v>15</v>
      </c>
      <c r="N71" s="55" t="s">
        <v>28</v>
      </c>
      <c r="O71" s="71">
        <f>IF(K71="","",K71/M71)</f>
        <v>834.28571428571433</v>
      </c>
      <c r="P71" s="49"/>
    </row>
    <row r="72" spans="1:16" s="1" customFormat="1" ht="12" customHeight="1" x14ac:dyDescent="0.2">
      <c r="A72" s="19"/>
      <c r="B72" s="19"/>
      <c r="C72" s="18"/>
      <c r="D72" s="18"/>
      <c r="E72" s="19"/>
      <c r="G72" s="51"/>
      <c r="H72" s="49"/>
      <c r="I72" s="49"/>
      <c r="J72" s="49"/>
      <c r="K72" s="80" t="s">
        <v>117</v>
      </c>
      <c r="L72" s="78" t="s">
        <v>29</v>
      </c>
      <c r="M72" s="81" t="s">
        <v>118</v>
      </c>
      <c r="N72" s="77" t="s">
        <v>28</v>
      </c>
      <c r="O72" s="124" t="s">
        <v>116</v>
      </c>
      <c r="P72" s="49"/>
    </row>
    <row r="73" spans="1:16" s="1" customFormat="1" ht="12" customHeight="1" x14ac:dyDescent="0.2">
      <c r="A73" s="19"/>
      <c r="B73" s="19"/>
      <c r="C73" s="18"/>
      <c r="D73" s="18"/>
      <c r="E73" s="19"/>
      <c r="G73" s="51"/>
      <c r="H73" s="49"/>
      <c r="I73" s="49"/>
      <c r="J73" s="49"/>
      <c r="K73" s="80"/>
      <c r="L73" s="78"/>
      <c r="M73" s="81"/>
      <c r="N73" s="77"/>
      <c r="O73" s="125"/>
      <c r="P73" s="49"/>
    </row>
    <row r="74" spans="1:16" s="1" customFormat="1" ht="12" customHeight="1" thickBot="1" x14ac:dyDescent="0.25">
      <c r="A74" s="28"/>
      <c r="B74" s="28"/>
      <c r="C74" s="29"/>
      <c r="D74" s="29"/>
      <c r="E74" s="43"/>
      <c r="F74" s="30"/>
      <c r="G74" s="67"/>
      <c r="H74" s="68"/>
      <c r="I74" s="68"/>
      <c r="J74" s="68"/>
      <c r="K74" s="69"/>
      <c r="L74" s="69"/>
      <c r="M74" s="70"/>
      <c r="N74" s="70"/>
      <c r="O74" s="82"/>
      <c r="P74" s="49"/>
    </row>
    <row r="75" spans="1:16" s="1" customFormat="1" ht="12" customHeight="1" thickTop="1" x14ac:dyDescent="0.2">
      <c r="A75" s="20"/>
      <c r="B75" s="20"/>
      <c r="C75" s="21"/>
      <c r="D75" s="21"/>
      <c r="E75" s="35"/>
      <c r="G75" s="14"/>
      <c r="K75" s="20"/>
      <c r="L75" s="20"/>
      <c r="M75" s="21"/>
      <c r="N75" s="21"/>
      <c r="O75" s="35"/>
      <c r="P75" s="49"/>
    </row>
    <row r="76" spans="1:16" s="1" customFormat="1" ht="30.75" customHeight="1" x14ac:dyDescent="0.2">
      <c r="A76" s="103" t="s">
        <v>34</v>
      </c>
      <c r="B76" s="103"/>
      <c r="C76" s="103"/>
      <c r="D76" s="103"/>
      <c r="E76" s="103"/>
      <c r="F76" s="103"/>
      <c r="G76" s="103"/>
      <c r="H76" s="103"/>
      <c r="I76" s="103"/>
      <c r="J76" s="103"/>
      <c r="K76" s="103"/>
      <c r="L76" s="103"/>
      <c r="M76" s="103"/>
      <c r="N76" s="103"/>
      <c r="O76" s="103"/>
      <c r="P76" s="49"/>
    </row>
    <row r="77" spans="1:16" ht="12.75" customHeight="1" x14ac:dyDescent="0.2">
      <c r="A77" s="99" t="s">
        <v>85</v>
      </c>
      <c r="B77" s="100"/>
      <c r="C77" s="100"/>
      <c r="D77" s="100"/>
      <c r="E77" s="100"/>
      <c r="F77" s="100"/>
      <c r="G77" s="100"/>
      <c r="H77" s="100"/>
      <c r="I77" s="100"/>
      <c r="J77" s="100"/>
      <c r="K77" s="100"/>
      <c r="L77" s="100"/>
      <c r="M77" s="100"/>
      <c r="N77" s="100"/>
      <c r="O77" s="101"/>
    </row>
    <row r="78" spans="1:16" x14ac:dyDescent="0.2">
      <c r="A78" s="102"/>
      <c r="B78" s="103"/>
      <c r="C78" s="103"/>
      <c r="D78" s="103"/>
      <c r="E78" s="103"/>
      <c r="F78" s="103"/>
      <c r="G78" s="103"/>
      <c r="H78" s="103"/>
      <c r="I78" s="103"/>
      <c r="J78" s="103"/>
      <c r="K78" s="103"/>
      <c r="L78" s="103"/>
      <c r="M78" s="103"/>
      <c r="N78" s="103"/>
      <c r="O78" s="104"/>
    </row>
    <row r="79" spans="1:16" x14ac:dyDescent="0.2">
      <c r="A79" s="105"/>
      <c r="B79" s="106"/>
      <c r="C79" s="106"/>
      <c r="D79" s="106"/>
      <c r="E79" s="106"/>
      <c r="F79" s="106"/>
      <c r="G79" s="106"/>
      <c r="H79" s="106"/>
      <c r="I79" s="106"/>
      <c r="J79" s="106"/>
      <c r="K79" s="106"/>
      <c r="L79" s="106"/>
      <c r="M79" s="106"/>
      <c r="N79" s="106"/>
      <c r="O79" s="107"/>
    </row>
    <row r="81" spans="11:11" x14ac:dyDescent="0.2">
      <c r="K81" s="6"/>
    </row>
  </sheetData>
  <sheetProtection selectLockedCells="1"/>
  <mergeCells count="25">
    <mergeCell ref="A69:E69"/>
    <mergeCell ref="O72:O73"/>
    <mergeCell ref="H39:I39"/>
    <mergeCell ref="H42:I42"/>
    <mergeCell ref="H43:I43"/>
    <mergeCell ref="H44:I44"/>
    <mergeCell ref="H45:I45"/>
    <mergeCell ref="H46:I46"/>
    <mergeCell ref="H38:I38"/>
    <mergeCell ref="H7:I7"/>
    <mergeCell ref="H8:I8"/>
    <mergeCell ref="H10:I10"/>
    <mergeCell ref="G11:I11"/>
    <mergeCell ref="G12:I12"/>
    <mergeCell ref="H32:I32"/>
    <mergeCell ref="H33:I33"/>
    <mergeCell ref="H34:I34"/>
    <mergeCell ref="H36:I36"/>
    <mergeCell ref="H37:I37"/>
    <mergeCell ref="H6:I6"/>
    <mergeCell ref="G1:I1"/>
    <mergeCell ref="H2:I2"/>
    <mergeCell ref="H3:I3"/>
    <mergeCell ref="H4:I4"/>
    <mergeCell ref="H5:I5"/>
  </mergeCells>
  <printOptions horizontalCentered="1" verticalCentered="1"/>
  <pageMargins left="0.25" right="0.25" top="0.25" bottom="0.25" header="0.25" footer="0.25"/>
  <pageSetup scale="6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1"/>
  <sheetViews>
    <sheetView showGridLines="0" zoomScaleNormal="100" zoomScalePageLayoutView="75" workbookViewId="0">
      <selection activeCell="M15" sqref="M15"/>
    </sheetView>
  </sheetViews>
  <sheetFormatPr defaultRowHeight="12.75" x14ac:dyDescent="0.2"/>
  <cols>
    <col min="1" max="1" width="17.85546875" style="3" customWidth="1"/>
    <col min="2" max="2" width="2.7109375" style="3" customWidth="1"/>
    <col min="3" max="3" width="10.7109375" style="3" customWidth="1"/>
    <col min="4" max="4" width="2.7109375" style="3" customWidth="1"/>
    <col min="5" max="5" width="12.42578125" style="4" customWidth="1"/>
    <col min="6" max="6" width="2.7109375" style="2" customWidth="1"/>
    <col min="7" max="7" width="26.42578125" style="2" customWidth="1"/>
    <col min="8" max="8" width="13" style="2" customWidth="1"/>
    <col min="9" max="9" width="15.85546875" style="2" customWidth="1"/>
    <col min="10" max="10" width="4.140625" style="2" customWidth="1"/>
    <col min="11" max="11" width="11.28515625" style="3" customWidth="1"/>
    <col min="12" max="12" width="2.7109375" style="3" customWidth="1"/>
    <col min="13" max="13" width="12.28515625" style="3" customWidth="1"/>
    <col min="14" max="14" width="2" style="3" customWidth="1"/>
    <col min="15" max="15" width="11.28515625" style="4" customWidth="1"/>
    <col min="16" max="16" width="0.85546875" style="2" customWidth="1"/>
    <col min="17" max="16384" width="9.140625" style="2"/>
  </cols>
  <sheetData>
    <row r="1" spans="1:16" ht="18.75" thickBot="1" x14ac:dyDescent="0.25">
      <c r="A1" s="94"/>
      <c r="B1" s="94"/>
      <c r="C1" s="94"/>
      <c r="D1" s="94"/>
      <c r="E1" s="95"/>
      <c r="G1" s="113" t="s">
        <v>100</v>
      </c>
      <c r="H1" s="113"/>
      <c r="I1" s="113"/>
      <c r="J1" s="89"/>
      <c r="K1" s="90"/>
      <c r="L1" s="90"/>
      <c r="M1" s="90"/>
      <c r="N1" s="90"/>
      <c r="O1" s="91"/>
      <c r="P1" s="89"/>
    </row>
    <row r="2" spans="1:16" s="5" customFormat="1" ht="18" customHeight="1" thickTop="1" x14ac:dyDescent="0.2">
      <c r="A2" s="38"/>
      <c r="B2" s="38"/>
      <c r="C2" s="38" t="s">
        <v>0</v>
      </c>
      <c r="D2" s="38"/>
      <c r="E2" s="44">
        <v>43263</v>
      </c>
      <c r="G2" s="96" t="s">
        <v>17</v>
      </c>
      <c r="H2" s="114"/>
      <c r="I2" s="114"/>
      <c r="J2" s="73"/>
      <c r="K2" s="83"/>
      <c r="L2" s="83"/>
      <c r="M2" s="83" t="s">
        <v>0</v>
      </c>
      <c r="N2" s="83"/>
      <c r="O2" s="97">
        <v>43263</v>
      </c>
      <c r="P2" s="73"/>
    </row>
    <row r="3" spans="1:16" s="1" customFormat="1" ht="15" customHeight="1" x14ac:dyDescent="0.2">
      <c r="A3" s="93"/>
      <c r="B3" s="38"/>
      <c r="C3" s="40"/>
      <c r="D3" s="40"/>
      <c r="E3" s="40"/>
      <c r="F3" s="11"/>
      <c r="G3" s="49"/>
      <c r="H3" s="115"/>
      <c r="I3" s="115"/>
      <c r="J3" s="45"/>
      <c r="K3" s="83"/>
      <c r="L3" s="83"/>
      <c r="M3" s="55"/>
      <c r="N3" s="49"/>
      <c r="O3" s="49"/>
      <c r="P3" s="49"/>
    </row>
    <row r="4" spans="1:16" s="1" customFormat="1" ht="15" customHeight="1" x14ac:dyDescent="0.2">
      <c r="A4" s="38"/>
      <c r="B4" s="38"/>
      <c r="C4" s="38" t="s">
        <v>20</v>
      </c>
      <c r="D4" s="38"/>
      <c r="E4" s="8">
        <v>1234</v>
      </c>
      <c r="G4" s="49" t="s">
        <v>21</v>
      </c>
      <c r="H4" s="112"/>
      <c r="I4" s="112"/>
      <c r="J4" s="49"/>
      <c r="K4" s="83"/>
      <c r="L4" s="83"/>
      <c r="M4" s="83" t="s">
        <v>20</v>
      </c>
      <c r="N4" s="83"/>
      <c r="O4" s="88">
        <v>1000</v>
      </c>
      <c r="P4" s="49"/>
    </row>
    <row r="5" spans="1:16" s="1" customFormat="1" ht="15" customHeight="1" x14ac:dyDescent="0.2">
      <c r="A5" s="38"/>
      <c r="B5" s="38"/>
      <c r="C5" s="40"/>
      <c r="D5" s="40"/>
      <c r="E5" s="40"/>
      <c r="F5" s="11"/>
      <c r="G5" s="49" t="s">
        <v>58</v>
      </c>
      <c r="H5" s="112"/>
      <c r="I5" s="112"/>
      <c r="J5" s="45"/>
      <c r="K5" s="83"/>
      <c r="L5" s="83"/>
      <c r="M5" s="84"/>
      <c r="N5" s="49"/>
      <c r="O5" s="49"/>
      <c r="P5" s="49"/>
    </row>
    <row r="6" spans="1:16" s="1" customFormat="1" ht="15" customHeight="1" x14ac:dyDescent="0.2">
      <c r="A6" s="12"/>
      <c r="B6" s="12"/>
      <c r="C6" s="38" t="s">
        <v>1</v>
      </c>
      <c r="D6" s="38"/>
      <c r="E6" s="8" t="s">
        <v>90</v>
      </c>
      <c r="F6" s="11"/>
      <c r="G6" s="49" t="s">
        <v>59</v>
      </c>
      <c r="H6" s="112"/>
      <c r="I6" s="112"/>
      <c r="J6" s="45"/>
      <c r="K6" s="45"/>
      <c r="L6" s="45"/>
      <c r="M6" s="83" t="s">
        <v>1</v>
      </c>
      <c r="N6" s="83"/>
      <c r="O6" s="88" t="s">
        <v>97</v>
      </c>
      <c r="P6" s="49"/>
    </row>
    <row r="7" spans="1:16" s="1" customFormat="1" ht="15" customHeight="1" x14ac:dyDescent="0.2">
      <c r="A7" s="18"/>
      <c r="B7" s="18"/>
      <c r="C7" s="40"/>
      <c r="D7" s="40"/>
      <c r="E7" s="40"/>
      <c r="G7" s="49" t="s">
        <v>9</v>
      </c>
      <c r="H7" s="112"/>
      <c r="I7" s="112"/>
      <c r="J7" s="49"/>
      <c r="K7" s="55"/>
      <c r="L7" s="55"/>
      <c r="M7" s="84"/>
      <c r="N7" s="49"/>
      <c r="O7" s="49"/>
      <c r="P7" s="49"/>
    </row>
    <row r="8" spans="1:16" s="1" customFormat="1" ht="15" customHeight="1" x14ac:dyDescent="0.2">
      <c r="A8" s="18"/>
      <c r="B8" s="18"/>
      <c r="C8" s="38" t="s">
        <v>22</v>
      </c>
      <c r="D8" s="38"/>
      <c r="E8" s="8">
        <v>50</v>
      </c>
      <c r="G8" s="49" t="s">
        <v>60</v>
      </c>
      <c r="H8" s="112"/>
      <c r="I8" s="112"/>
      <c r="J8" s="49"/>
      <c r="K8" s="55"/>
      <c r="L8" s="55"/>
      <c r="M8" s="83" t="s">
        <v>22</v>
      </c>
      <c r="N8" s="83"/>
      <c r="O8" s="88">
        <v>10</v>
      </c>
      <c r="P8" s="49"/>
    </row>
    <row r="9" spans="1:16" s="1" customFormat="1" ht="15" customHeight="1" x14ac:dyDescent="0.2">
      <c r="A9" s="18"/>
      <c r="B9" s="18"/>
      <c r="C9" s="38" t="s">
        <v>63</v>
      </c>
      <c r="D9" s="38"/>
      <c r="E9" s="8">
        <v>10</v>
      </c>
      <c r="G9" s="49"/>
      <c r="H9" s="63"/>
      <c r="I9" s="63"/>
      <c r="J9" s="49"/>
      <c r="K9" s="55"/>
      <c r="L9" s="55"/>
      <c r="M9" s="83" t="s">
        <v>63</v>
      </c>
      <c r="N9" s="83"/>
      <c r="O9" s="88">
        <v>10</v>
      </c>
      <c r="P9" s="49"/>
    </row>
    <row r="10" spans="1:16" s="1" customFormat="1" ht="12" customHeight="1" thickBot="1" x14ac:dyDescent="0.25">
      <c r="A10" s="28"/>
      <c r="B10" s="28"/>
      <c r="C10" s="29"/>
      <c r="D10" s="29"/>
      <c r="E10" s="43"/>
      <c r="F10" s="30"/>
      <c r="G10" s="67"/>
      <c r="H10" s="118"/>
      <c r="I10" s="118"/>
      <c r="J10" s="68"/>
      <c r="K10" s="69"/>
      <c r="L10" s="69"/>
      <c r="M10" s="70"/>
      <c r="N10" s="70"/>
      <c r="O10" s="82"/>
      <c r="P10" s="49"/>
    </row>
    <row r="11" spans="1:16" s="1" customFormat="1" ht="18.75" thickTop="1" x14ac:dyDescent="0.2">
      <c r="A11" s="8"/>
      <c r="B11" s="8"/>
      <c r="C11" s="9" t="s">
        <v>35</v>
      </c>
      <c r="D11" s="8"/>
      <c r="E11" s="10"/>
      <c r="F11" s="11"/>
      <c r="G11" s="113"/>
      <c r="H11" s="113"/>
      <c r="I11" s="113"/>
      <c r="J11" s="45"/>
      <c r="K11" s="46"/>
      <c r="L11" s="46"/>
      <c r="M11" s="47" t="s">
        <v>8</v>
      </c>
      <c r="N11" s="46"/>
      <c r="O11" s="48"/>
      <c r="P11" s="49"/>
    </row>
    <row r="12" spans="1:16" s="1" customFormat="1" ht="18" x14ac:dyDescent="0.2">
      <c r="A12" s="12" t="s">
        <v>14</v>
      </c>
      <c r="B12" s="12"/>
      <c r="C12" s="12" t="s">
        <v>3</v>
      </c>
      <c r="D12" s="12"/>
      <c r="E12" s="13" t="s">
        <v>4</v>
      </c>
      <c r="G12" s="113"/>
      <c r="H12" s="113"/>
      <c r="I12" s="113"/>
      <c r="J12" s="49"/>
      <c r="K12" s="45" t="s">
        <v>14</v>
      </c>
      <c r="L12" s="45"/>
      <c r="M12" s="45" t="s">
        <v>3</v>
      </c>
      <c r="N12" s="45"/>
      <c r="O12" s="50" t="s">
        <v>4</v>
      </c>
      <c r="P12" s="49"/>
    </row>
    <row r="13" spans="1:16" s="1" customFormat="1" ht="9.75" customHeight="1" x14ac:dyDescent="0.2">
      <c r="A13" s="12" t="s">
        <v>2</v>
      </c>
      <c r="B13" s="12"/>
      <c r="C13" s="12" t="s">
        <v>11</v>
      </c>
      <c r="D13" s="12"/>
      <c r="E13" s="13" t="s">
        <v>5</v>
      </c>
      <c r="G13" s="49"/>
      <c r="H13" s="49"/>
      <c r="I13" s="49"/>
      <c r="J13" s="49"/>
      <c r="K13" s="45" t="s">
        <v>2</v>
      </c>
      <c r="L13" s="45"/>
      <c r="M13" s="45" t="s">
        <v>65</v>
      </c>
      <c r="N13" s="45"/>
      <c r="O13" s="50" t="s">
        <v>5</v>
      </c>
      <c r="P13" s="49"/>
    </row>
    <row r="14" spans="1:16" s="1" customFormat="1" ht="18" customHeight="1" x14ac:dyDescent="0.2">
      <c r="A14" s="8" t="s">
        <v>7</v>
      </c>
      <c r="B14" s="12"/>
      <c r="C14" s="8" t="s">
        <v>12</v>
      </c>
      <c r="D14" s="12"/>
      <c r="E14" s="10" t="s">
        <v>6</v>
      </c>
      <c r="G14" s="51" t="s">
        <v>15</v>
      </c>
      <c r="H14" s="49"/>
      <c r="I14" s="49"/>
      <c r="J14" s="49"/>
      <c r="K14" s="46" t="s">
        <v>64</v>
      </c>
      <c r="L14" s="45"/>
      <c r="M14" s="46" t="s">
        <v>12</v>
      </c>
      <c r="N14" s="45"/>
      <c r="O14" s="48" t="s">
        <v>6</v>
      </c>
      <c r="P14" s="49"/>
    </row>
    <row r="15" spans="1:16" s="1" customFormat="1" ht="15" customHeight="1" x14ac:dyDescent="0.2">
      <c r="A15" s="15">
        <v>33</v>
      </c>
      <c r="B15" s="12"/>
      <c r="C15" s="16">
        <v>60</v>
      </c>
      <c r="D15" s="12"/>
      <c r="E15" s="7">
        <f>+A15*C15</f>
        <v>1980</v>
      </c>
      <c r="G15" s="49" t="s">
        <v>36</v>
      </c>
      <c r="H15" s="49" t="s">
        <v>102</v>
      </c>
      <c r="I15" s="49"/>
      <c r="J15" s="49"/>
      <c r="K15" s="52">
        <v>33</v>
      </c>
      <c r="L15" s="45"/>
      <c r="M15" s="59">
        <f>IF(Cubs+Adults&gt;0,Cubs+Adults,"")</f>
        <v>20</v>
      </c>
      <c r="N15" s="45"/>
      <c r="O15" s="52">
        <f>IF(M15="","",K15*M15)</f>
        <v>660</v>
      </c>
      <c r="P15" s="49"/>
    </row>
    <row r="16" spans="1:16" s="1" customFormat="1" ht="12" customHeight="1" x14ac:dyDescent="0.2">
      <c r="A16" s="17"/>
      <c r="B16" s="17"/>
      <c r="C16" s="18"/>
      <c r="D16" s="18"/>
      <c r="E16" s="19"/>
      <c r="G16" s="49"/>
      <c r="H16" s="49"/>
      <c r="I16" s="49"/>
      <c r="J16" s="49"/>
      <c r="K16" s="53"/>
      <c r="L16" s="53"/>
      <c r="M16" s="54"/>
      <c r="N16" s="55"/>
      <c r="O16" s="56"/>
      <c r="P16" s="49"/>
    </row>
    <row r="17" spans="1:16" s="1" customFormat="1" ht="12" customHeight="1" x14ac:dyDescent="0.2">
      <c r="A17" s="22">
        <v>40</v>
      </c>
      <c r="B17" s="17"/>
      <c r="C17" s="23">
        <v>1</v>
      </c>
      <c r="D17" s="18"/>
      <c r="E17" s="24">
        <f>+A17*C17</f>
        <v>40</v>
      </c>
      <c r="G17" s="49" t="s">
        <v>37</v>
      </c>
      <c r="H17" s="49" t="s">
        <v>91</v>
      </c>
      <c r="I17" s="49"/>
      <c r="J17" s="49"/>
      <c r="K17" s="57"/>
      <c r="L17" s="53"/>
      <c r="M17" s="54"/>
      <c r="N17" s="55"/>
      <c r="O17" s="52">
        <v>40</v>
      </c>
      <c r="P17" s="49"/>
    </row>
    <row r="18" spans="1:16" s="1" customFormat="1" ht="12" customHeight="1" x14ac:dyDescent="0.2">
      <c r="A18" s="17"/>
      <c r="B18" s="17"/>
      <c r="C18" s="18"/>
      <c r="D18" s="18"/>
      <c r="E18" s="19"/>
      <c r="G18" s="49"/>
      <c r="H18" s="49"/>
      <c r="I18" s="49"/>
      <c r="J18" s="49"/>
      <c r="K18" s="53"/>
      <c r="L18" s="53"/>
      <c r="M18" s="54"/>
      <c r="N18" s="55"/>
      <c r="O18" s="56"/>
      <c r="P18" s="49"/>
    </row>
    <row r="19" spans="1:16" s="1" customFormat="1" ht="12" customHeight="1" x14ac:dyDescent="0.2">
      <c r="A19" s="22">
        <v>12</v>
      </c>
      <c r="B19" s="17"/>
      <c r="C19" s="23">
        <v>50</v>
      </c>
      <c r="D19" s="18"/>
      <c r="E19" s="24">
        <f>+A19*C19</f>
        <v>600</v>
      </c>
      <c r="G19" s="58" t="s">
        <v>38</v>
      </c>
      <c r="H19" s="49" t="s">
        <v>67</v>
      </c>
      <c r="I19" s="49"/>
      <c r="J19" s="49"/>
      <c r="K19" s="52">
        <v>12</v>
      </c>
      <c r="L19" s="53"/>
      <c r="M19" s="86">
        <f>IF(Cubs&gt;0,Cubs,"")</f>
        <v>10</v>
      </c>
      <c r="N19" s="55"/>
      <c r="O19" s="52">
        <f>IF(M19="","",K19*M19)</f>
        <v>120</v>
      </c>
      <c r="P19" s="49"/>
    </row>
    <row r="20" spans="1:16" s="1" customFormat="1" ht="12" customHeight="1" x14ac:dyDescent="0.2">
      <c r="A20" s="17"/>
      <c r="B20" s="17"/>
      <c r="C20" s="18"/>
      <c r="D20" s="18"/>
      <c r="E20" s="19"/>
      <c r="G20" s="49"/>
      <c r="H20" s="49"/>
      <c r="I20" s="49"/>
      <c r="J20" s="49"/>
      <c r="K20" s="53"/>
      <c r="L20" s="53"/>
      <c r="M20" s="54"/>
      <c r="N20" s="55"/>
      <c r="O20" s="56"/>
      <c r="P20" s="49"/>
    </row>
    <row r="21" spans="1:16" s="1" customFormat="1" ht="12" customHeight="1" x14ac:dyDescent="0.2">
      <c r="A21" s="22">
        <v>0</v>
      </c>
      <c r="B21" s="17"/>
      <c r="C21" s="23">
        <v>60</v>
      </c>
      <c r="D21" s="18"/>
      <c r="E21" s="24">
        <f>+A21*C21</f>
        <v>0</v>
      </c>
      <c r="G21" s="49" t="s">
        <v>39</v>
      </c>
      <c r="H21" s="49" t="s">
        <v>68</v>
      </c>
      <c r="I21" s="49"/>
      <c r="J21" s="49"/>
      <c r="K21" s="85">
        <v>0</v>
      </c>
      <c r="L21" s="53"/>
      <c r="M21" s="59">
        <f>IF(Cubs+Adults&gt;0,Cubs+Adults,"")</f>
        <v>20</v>
      </c>
      <c r="N21" s="55"/>
      <c r="O21" s="52">
        <f>IF(M21="","",K21*M21)</f>
        <v>0</v>
      </c>
      <c r="P21" s="49"/>
    </row>
    <row r="22" spans="1:16" s="1" customFormat="1" ht="12" customHeight="1" x14ac:dyDescent="0.2">
      <c r="A22" s="17"/>
      <c r="B22" s="17"/>
      <c r="C22" s="18"/>
      <c r="D22" s="18"/>
      <c r="E22" s="19"/>
      <c r="G22" s="49"/>
      <c r="H22" s="49"/>
      <c r="I22" s="49"/>
      <c r="J22" s="49"/>
      <c r="K22" s="53"/>
      <c r="L22" s="53"/>
      <c r="M22" s="54"/>
      <c r="N22" s="55"/>
      <c r="O22" s="56"/>
      <c r="P22" s="49"/>
    </row>
    <row r="23" spans="1:16" s="1" customFormat="1" ht="12" customHeight="1" x14ac:dyDescent="0.2">
      <c r="A23" s="17"/>
      <c r="B23" s="17"/>
      <c r="C23" s="18"/>
      <c r="D23" s="18"/>
      <c r="E23" s="19"/>
      <c r="G23" s="49" t="s">
        <v>40</v>
      </c>
      <c r="H23" s="49" t="s">
        <v>69</v>
      </c>
      <c r="I23" s="49"/>
      <c r="J23" s="49"/>
      <c r="K23" s="53"/>
      <c r="L23" s="53"/>
      <c r="M23" s="54"/>
      <c r="N23" s="55"/>
      <c r="O23" s="56"/>
      <c r="P23" s="49"/>
    </row>
    <row r="24" spans="1:16" s="1" customFormat="1" ht="12" customHeight="1" x14ac:dyDescent="0.2">
      <c r="A24" s="17"/>
      <c r="B24" s="17"/>
      <c r="C24" s="18"/>
      <c r="D24" s="18"/>
      <c r="E24" s="19"/>
      <c r="G24" s="49"/>
      <c r="H24" s="49" t="s">
        <v>70</v>
      </c>
      <c r="I24" s="49"/>
      <c r="J24" s="49"/>
      <c r="K24" s="60"/>
      <c r="L24" s="49"/>
      <c r="M24" s="54"/>
      <c r="N24" s="49"/>
      <c r="O24" s="60"/>
      <c r="P24" s="49"/>
    </row>
    <row r="25" spans="1:16" s="1" customFormat="1" ht="12" customHeight="1" x14ac:dyDescent="0.2">
      <c r="A25" s="22">
        <v>20</v>
      </c>
      <c r="B25" s="17"/>
      <c r="C25" s="23">
        <v>50</v>
      </c>
      <c r="D25" s="18"/>
      <c r="E25" s="24">
        <f>+A25*C25</f>
        <v>1000</v>
      </c>
      <c r="G25" s="49"/>
      <c r="H25" s="49" t="s">
        <v>71</v>
      </c>
      <c r="I25" s="49"/>
      <c r="J25" s="49"/>
      <c r="K25" s="85">
        <v>20</v>
      </c>
      <c r="L25" s="53"/>
      <c r="M25" s="92">
        <f>IF(Cubs&gt;0,Cubs,"")</f>
        <v>10</v>
      </c>
      <c r="N25" s="55"/>
      <c r="O25" s="52">
        <f>IF(K25="","",K25*M25)</f>
        <v>200</v>
      </c>
      <c r="P25" s="49"/>
    </row>
    <row r="26" spans="1:16" s="1" customFormat="1" ht="12" customHeight="1" x14ac:dyDescent="0.2">
      <c r="A26" s="17"/>
      <c r="B26" s="17"/>
      <c r="C26" s="18"/>
      <c r="D26" s="18"/>
      <c r="E26" s="19"/>
      <c r="G26" s="49" t="s">
        <v>41</v>
      </c>
      <c r="H26" s="49"/>
      <c r="I26" s="49"/>
      <c r="J26" s="49"/>
      <c r="K26" s="57"/>
      <c r="L26" s="53"/>
      <c r="M26" s="54"/>
      <c r="N26" s="55"/>
      <c r="O26" s="57"/>
      <c r="P26" s="49"/>
    </row>
    <row r="27" spans="1:16" s="1" customFormat="1" ht="12" customHeight="1" x14ac:dyDescent="0.2">
      <c r="A27" s="22">
        <v>15</v>
      </c>
      <c r="B27" s="17"/>
      <c r="C27" s="23">
        <v>50</v>
      </c>
      <c r="D27" s="18"/>
      <c r="E27" s="24">
        <f>+A27*C27</f>
        <v>750</v>
      </c>
      <c r="G27" s="61" t="s">
        <v>66</v>
      </c>
      <c r="H27" s="49" t="s">
        <v>92</v>
      </c>
      <c r="I27" s="49"/>
      <c r="J27" s="49"/>
      <c r="K27" s="85">
        <v>15</v>
      </c>
      <c r="L27" s="53"/>
      <c r="M27" s="92">
        <f>IF(Cubs&gt;0,Cubs,"")</f>
        <v>10</v>
      </c>
      <c r="N27" s="55"/>
      <c r="O27" s="52">
        <f>IF(K27="","",K27*M27)</f>
        <v>150</v>
      </c>
      <c r="P27" s="49"/>
    </row>
    <row r="28" spans="1:16" s="1" customFormat="1" ht="12" customHeight="1" x14ac:dyDescent="0.2">
      <c r="A28" s="17"/>
      <c r="B28" s="17"/>
      <c r="C28" s="18"/>
      <c r="D28" s="18"/>
      <c r="E28" s="19"/>
      <c r="G28" s="49"/>
      <c r="H28" s="49"/>
      <c r="I28" s="49"/>
      <c r="J28" s="49"/>
      <c r="K28" s="53"/>
      <c r="L28" s="53"/>
      <c r="M28" s="54"/>
      <c r="N28" s="55"/>
      <c r="O28" s="56"/>
      <c r="P28" s="49"/>
    </row>
    <row r="29" spans="1:16" s="1" customFormat="1" ht="12" customHeight="1" x14ac:dyDescent="0.2">
      <c r="A29" s="22">
        <v>10</v>
      </c>
      <c r="B29" s="17"/>
      <c r="C29" s="23">
        <v>6</v>
      </c>
      <c r="D29" s="18"/>
      <c r="E29" s="24">
        <f>+A29*C29</f>
        <v>60</v>
      </c>
      <c r="G29" s="61" t="s">
        <v>44</v>
      </c>
      <c r="H29" s="49" t="s">
        <v>72</v>
      </c>
      <c r="I29" s="49"/>
      <c r="J29" s="49"/>
      <c r="K29" s="85">
        <v>10</v>
      </c>
      <c r="L29" s="53"/>
      <c r="M29" s="92">
        <f>IF(Adults&gt;0,Adults,"")</f>
        <v>10</v>
      </c>
      <c r="N29" s="55"/>
      <c r="O29" s="52">
        <f>IF(K29="","",K29*M29)</f>
        <v>100</v>
      </c>
      <c r="P29" s="49"/>
    </row>
    <row r="30" spans="1:16" s="1" customFormat="1" ht="12" customHeight="1" x14ac:dyDescent="0.2">
      <c r="A30" s="17"/>
      <c r="B30" s="17"/>
      <c r="C30" s="18"/>
      <c r="D30" s="18"/>
      <c r="E30" s="19"/>
      <c r="G30" s="49"/>
      <c r="H30" s="49"/>
      <c r="I30" s="49"/>
      <c r="J30" s="49"/>
      <c r="K30" s="57"/>
      <c r="L30" s="53"/>
      <c r="M30" s="54"/>
      <c r="N30" s="55"/>
      <c r="O30" s="57"/>
      <c r="P30" s="49"/>
    </row>
    <row r="31" spans="1:16" s="1" customFormat="1" ht="15" customHeight="1" x14ac:dyDescent="0.2">
      <c r="A31" s="22">
        <v>15</v>
      </c>
      <c r="B31" s="17"/>
      <c r="C31" s="23">
        <v>50</v>
      </c>
      <c r="D31" s="18"/>
      <c r="E31" s="24">
        <f>+A31*C31</f>
        <v>750</v>
      </c>
      <c r="G31" s="49" t="s">
        <v>42</v>
      </c>
      <c r="H31" s="120" t="s">
        <v>73</v>
      </c>
      <c r="I31" s="120"/>
      <c r="J31" s="49"/>
      <c r="K31" s="85">
        <v>10</v>
      </c>
      <c r="L31" s="53"/>
      <c r="M31" s="92">
        <f>IF(Cubs&gt;0,Cubs,"")</f>
        <v>10</v>
      </c>
      <c r="N31" s="55"/>
      <c r="O31" s="52">
        <f>IF(M31="","",K31*M31)</f>
        <v>100</v>
      </c>
      <c r="P31" s="49"/>
    </row>
    <row r="32" spans="1:16" s="1" customFormat="1" ht="15" customHeight="1" x14ac:dyDescent="0.2">
      <c r="A32" s="22">
        <v>10</v>
      </c>
      <c r="B32" s="17"/>
      <c r="C32" s="23">
        <v>50</v>
      </c>
      <c r="D32" s="18"/>
      <c r="E32" s="24">
        <f>+A32*C32</f>
        <v>500</v>
      </c>
      <c r="G32" s="49"/>
      <c r="H32" s="122" t="s">
        <v>74</v>
      </c>
      <c r="I32" s="122"/>
      <c r="J32" s="49"/>
      <c r="K32" s="85">
        <v>10</v>
      </c>
      <c r="L32" s="53"/>
      <c r="M32" s="92">
        <f>IF(Cubs&gt;0,Cubs,"")</f>
        <v>10</v>
      </c>
      <c r="N32" s="55"/>
      <c r="O32" s="52">
        <f>IF(M32="","",K32*M32)</f>
        <v>100</v>
      </c>
      <c r="P32" s="49"/>
    </row>
    <row r="33" spans="1:16" s="1" customFormat="1" ht="15" customHeight="1" x14ac:dyDescent="0.2">
      <c r="A33" s="22">
        <v>15</v>
      </c>
      <c r="B33" s="17"/>
      <c r="C33" s="23">
        <v>10</v>
      </c>
      <c r="D33" s="18"/>
      <c r="E33" s="24">
        <f>+A33*C33</f>
        <v>150</v>
      </c>
      <c r="G33" s="49"/>
      <c r="H33" s="122" t="s">
        <v>93</v>
      </c>
      <c r="I33" s="122"/>
      <c r="J33" s="49"/>
      <c r="K33" s="85">
        <v>15</v>
      </c>
      <c r="L33" s="53"/>
      <c r="M33" s="86">
        <v>25</v>
      </c>
      <c r="N33" s="55"/>
      <c r="O33" s="52">
        <f>IF(K33*M33&gt;0,K33*M33,"")</f>
        <v>375</v>
      </c>
      <c r="P33" s="49"/>
    </row>
    <row r="34" spans="1:16" s="1" customFormat="1" ht="15" customHeight="1" x14ac:dyDescent="0.2">
      <c r="A34" s="22">
        <v>0</v>
      </c>
      <c r="B34" s="17"/>
      <c r="C34" s="23">
        <v>50</v>
      </c>
      <c r="D34" s="18"/>
      <c r="E34" s="24">
        <f>+A34*C34</f>
        <v>0</v>
      </c>
      <c r="G34" s="49"/>
      <c r="H34" s="117" t="s">
        <v>101</v>
      </c>
      <c r="I34" s="117"/>
      <c r="J34" s="49"/>
      <c r="K34" s="85">
        <v>50</v>
      </c>
      <c r="L34" s="53"/>
      <c r="M34" s="92">
        <v>1</v>
      </c>
      <c r="N34" s="55"/>
      <c r="O34" s="52">
        <f>IF(K34="","",K34*M34)</f>
        <v>50</v>
      </c>
      <c r="P34" s="49"/>
    </row>
    <row r="35" spans="1:16" s="1" customFormat="1" ht="12" customHeight="1" x14ac:dyDescent="0.2">
      <c r="A35" s="17"/>
      <c r="B35" s="17"/>
      <c r="C35" s="18"/>
      <c r="D35" s="18"/>
      <c r="E35" s="19"/>
      <c r="G35" s="49"/>
      <c r="H35" s="49"/>
      <c r="I35" s="49"/>
      <c r="J35" s="49"/>
      <c r="K35" s="57"/>
      <c r="L35" s="53"/>
      <c r="M35" s="54"/>
      <c r="N35" s="55"/>
      <c r="O35" s="57"/>
      <c r="P35" s="49"/>
    </row>
    <row r="36" spans="1:16" s="1" customFormat="1" ht="12" customHeight="1" x14ac:dyDescent="0.2">
      <c r="A36" s="17"/>
      <c r="B36" s="17"/>
      <c r="C36" s="18"/>
      <c r="D36" s="18"/>
      <c r="E36" s="19"/>
      <c r="F36" s="21"/>
      <c r="G36" s="49" t="s">
        <v>43</v>
      </c>
      <c r="H36" s="115" t="s">
        <v>13</v>
      </c>
      <c r="I36" s="115"/>
      <c r="J36" s="55"/>
      <c r="K36" s="53"/>
      <c r="L36" s="53"/>
      <c r="M36" s="54"/>
      <c r="N36" s="55"/>
      <c r="O36" s="56"/>
      <c r="P36" s="49"/>
    </row>
    <row r="37" spans="1:16" s="1" customFormat="1" ht="15" customHeight="1" x14ac:dyDescent="0.2">
      <c r="A37" s="22">
        <v>12</v>
      </c>
      <c r="B37" s="17"/>
      <c r="C37" s="23">
        <v>50</v>
      </c>
      <c r="D37" s="18"/>
      <c r="E37" s="24">
        <f>+A37*C37</f>
        <v>600</v>
      </c>
      <c r="G37" s="61" t="s">
        <v>75</v>
      </c>
      <c r="H37" s="117" t="s">
        <v>88</v>
      </c>
      <c r="I37" s="117"/>
      <c r="J37" s="49"/>
      <c r="K37" s="85">
        <v>5</v>
      </c>
      <c r="L37" s="53"/>
      <c r="M37" s="92">
        <v>30</v>
      </c>
      <c r="N37" s="55"/>
      <c r="O37" s="52">
        <f>IF(K37="","",K37*M37)</f>
        <v>150</v>
      </c>
      <c r="P37" s="49"/>
    </row>
    <row r="38" spans="1:16" s="1" customFormat="1" ht="15" customHeight="1" x14ac:dyDescent="0.2">
      <c r="A38" s="22">
        <v>10</v>
      </c>
      <c r="B38" s="17"/>
      <c r="C38" s="23">
        <v>50</v>
      </c>
      <c r="D38" s="18"/>
      <c r="E38" s="24">
        <f>+A38*C38</f>
        <v>500</v>
      </c>
      <c r="G38" s="61" t="s">
        <v>76</v>
      </c>
      <c r="H38" s="117" t="s">
        <v>98</v>
      </c>
      <c r="I38" s="117"/>
      <c r="J38" s="49"/>
      <c r="K38" s="85">
        <v>5</v>
      </c>
      <c r="L38" s="53"/>
      <c r="M38" s="92">
        <v>30</v>
      </c>
      <c r="N38" s="55"/>
      <c r="O38" s="52">
        <f>IF(K38="","",K38*M38)</f>
        <v>150</v>
      </c>
      <c r="P38" s="49"/>
    </row>
    <row r="39" spans="1:16" s="1" customFormat="1" ht="15" customHeight="1" x14ac:dyDescent="0.2">
      <c r="A39" s="22">
        <v>7.5</v>
      </c>
      <c r="B39" s="17"/>
      <c r="C39" s="23">
        <v>50</v>
      </c>
      <c r="D39" s="18"/>
      <c r="E39" s="24">
        <f>+A39*C39</f>
        <v>375</v>
      </c>
      <c r="G39" s="61" t="s">
        <v>77</v>
      </c>
      <c r="H39" s="117" t="s">
        <v>95</v>
      </c>
      <c r="I39" s="117"/>
      <c r="J39" s="49"/>
      <c r="K39" s="85">
        <v>5</v>
      </c>
      <c r="L39" s="53"/>
      <c r="M39" s="92">
        <v>30</v>
      </c>
      <c r="N39" s="55"/>
      <c r="O39" s="52">
        <f>IF(K39="","",K39*M39)</f>
        <v>150</v>
      </c>
      <c r="P39" s="49"/>
    </row>
    <row r="40" spans="1:16" s="1" customFormat="1" ht="15" customHeight="1" x14ac:dyDescent="0.2">
      <c r="A40" s="17"/>
      <c r="B40" s="17"/>
      <c r="C40" s="18"/>
      <c r="D40" s="18"/>
      <c r="E40" s="19"/>
      <c r="G40" s="61"/>
      <c r="H40" s="49"/>
      <c r="I40" s="49"/>
      <c r="J40" s="49"/>
      <c r="K40" s="57"/>
      <c r="L40" s="53"/>
      <c r="M40" s="62"/>
      <c r="N40" s="55"/>
      <c r="O40" s="57"/>
      <c r="P40" s="49"/>
    </row>
    <row r="41" spans="1:16" s="1" customFormat="1" ht="15" customHeight="1" x14ac:dyDescent="0.2">
      <c r="A41" s="17"/>
      <c r="B41" s="17"/>
      <c r="C41" s="18"/>
      <c r="D41" s="18"/>
      <c r="E41" s="19"/>
      <c r="G41" s="63" t="s">
        <v>51</v>
      </c>
      <c r="H41" s="49"/>
      <c r="I41" s="49"/>
      <c r="J41" s="49"/>
      <c r="K41" s="57"/>
      <c r="L41" s="53"/>
      <c r="M41" s="62"/>
      <c r="N41" s="55"/>
      <c r="O41" s="57"/>
      <c r="P41" s="49"/>
    </row>
    <row r="42" spans="1:16" s="1" customFormat="1" ht="15" customHeight="1" x14ac:dyDescent="0.2">
      <c r="A42" s="22">
        <v>25</v>
      </c>
      <c r="B42" s="17" t="s">
        <v>26</v>
      </c>
      <c r="C42" s="23">
        <v>40</v>
      </c>
      <c r="D42" s="18" t="s">
        <v>28</v>
      </c>
      <c r="E42" s="19">
        <f>+A42*C42</f>
        <v>1000</v>
      </c>
      <c r="G42" s="61" t="s">
        <v>52</v>
      </c>
      <c r="H42" s="117" t="s">
        <v>89</v>
      </c>
      <c r="I42" s="117"/>
      <c r="J42" s="49"/>
      <c r="K42" s="85">
        <v>10</v>
      </c>
      <c r="L42" s="53"/>
      <c r="M42" s="86">
        <v>25</v>
      </c>
      <c r="N42" s="55"/>
      <c r="O42" s="52">
        <f>IF(K42*M42&gt;0,K42*M42,"")</f>
        <v>250</v>
      </c>
      <c r="P42" s="49"/>
    </row>
    <row r="43" spans="1:16" s="1" customFormat="1" ht="15" customHeight="1" x14ac:dyDescent="0.2">
      <c r="A43" s="22">
        <v>0</v>
      </c>
      <c r="B43" s="17" t="s">
        <v>26</v>
      </c>
      <c r="C43" s="23">
        <v>30</v>
      </c>
      <c r="D43" s="18" t="s">
        <v>28</v>
      </c>
      <c r="E43" s="19">
        <f>+A43*C43</f>
        <v>0</v>
      </c>
      <c r="G43" s="61" t="s">
        <v>53</v>
      </c>
      <c r="H43" s="117"/>
      <c r="I43" s="117"/>
      <c r="J43" s="49"/>
      <c r="K43" s="85"/>
      <c r="L43" s="53"/>
      <c r="M43" s="86"/>
      <c r="N43" s="55"/>
      <c r="O43" s="52" t="str">
        <f>IF(K43*M43&gt;0,K43*M43,"")</f>
        <v/>
      </c>
      <c r="P43" s="49"/>
    </row>
    <row r="44" spans="1:16" s="1" customFormat="1" ht="15" customHeight="1" x14ac:dyDescent="0.2">
      <c r="A44" s="22">
        <v>0</v>
      </c>
      <c r="B44" s="17" t="s">
        <v>26</v>
      </c>
      <c r="C44" s="23">
        <v>15</v>
      </c>
      <c r="D44" s="18" t="s">
        <v>28</v>
      </c>
      <c r="E44" s="19">
        <f>+A44*C44</f>
        <v>0</v>
      </c>
      <c r="G44" s="61" t="s">
        <v>54</v>
      </c>
      <c r="H44" s="117"/>
      <c r="I44" s="117"/>
      <c r="J44" s="49"/>
      <c r="K44" s="85"/>
      <c r="L44" s="53"/>
      <c r="M44" s="86"/>
      <c r="N44" s="55"/>
      <c r="O44" s="52" t="str">
        <f>IF(K44*M44&gt;0,K44*M44,"")</f>
        <v/>
      </c>
      <c r="P44" s="49"/>
    </row>
    <row r="45" spans="1:16" s="1" customFormat="1" ht="15" customHeight="1" x14ac:dyDescent="0.2">
      <c r="A45" s="22">
        <v>10</v>
      </c>
      <c r="B45" s="17" t="s">
        <v>26</v>
      </c>
      <c r="C45" s="23">
        <v>30</v>
      </c>
      <c r="D45" s="18" t="s">
        <v>28</v>
      </c>
      <c r="E45" s="19">
        <f>+A45*C45</f>
        <v>300</v>
      </c>
      <c r="G45" s="61" t="s">
        <v>78</v>
      </c>
      <c r="H45" s="117" t="s">
        <v>94</v>
      </c>
      <c r="I45" s="117"/>
      <c r="J45" s="49"/>
      <c r="K45" s="85">
        <v>10</v>
      </c>
      <c r="L45" s="53"/>
      <c r="M45" s="86">
        <v>25</v>
      </c>
      <c r="N45" s="55"/>
      <c r="O45" s="52">
        <f>IF(K45*M45&gt;0,K45*M45,"")</f>
        <v>250</v>
      </c>
      <c r="P45" s="49"/>
    </row>
    <row r="46" spans="1:16" s="1" customFormat="1" ht="15" customHeight="1" x14ac:dyDescent="0.2">
      <c r="A46" s="22">
        <v>33</v>
      </c>
      <c r="B46" s="17" t="s">
        <v>26</v>
      </c>
      <c r="C46" s="23">
        <v>20</v>
      </c>
      <c r="D46" s="18" t="s">
        <v>28</v>
      </c>
      <c r="E46" s="19">
        <f>+A46*C46</f>
        <v>660</v>
      </c>
      <c r="G46" s="61" t="s">
        <v>55</v>
      </c>
      <c r="H46" s="117" t="s">
        <v>103</v>
      </c>
      <c r="I46" s="117"/>
      <c r="J46" s="49"/>
      <c r="K46" s="85">
        <v>20</v>
      </c>
      <c r="L46" s="53"/>
      <c r="M46" s="86">
        <v>10</v>
      </c>
      <c r="N46" s="55"/>
      <c r="O46" s="52">
        <f>IF(K46*M46&gt;0,K46*M46,"")</f>
        <v>200</v>
      </c>
      <c r="P46" s="49"/>
    </row>
    <row r="47" spans="1:16" s="1" customFormat="1" ht="12" customHeight="1" x14ac:dyDescent="0.2">
      <c r="A47" s="17"/>
      <c r="B47" s="17"/>
      <c r="C47" s="18"/>
      <c r="D47" s="18"/>
      <c r="E47" s="19"/>
      <c r="G47" s="49"/>
      <c r="H47" s="49"/>
      <c r="I47" s="49"/>
      <c r="J47" s="49"/>
      <c r="K47" s="53"/>
      <c r="L47" s="53"/>
      <c r="M47" s="54"/>
      <c r="N47" s="55"/>
      <c r="O47" s="56"/>
      <c r="P47" s="49"/>
    </row>
    <row r="48" spans="1:16" s="1" customFormat="1" ht="12" customHeight="1" x14ac:dyDescent="0.2">
      <c r="A48" s="17"/>
      <c r="B48" s="17"/>
      <c r="C48" s="18"/>
      <c r="D48" s="18"/>
      <c r="E48" s="19"/>
      <c r="G48" s="49" t="s">
        <v>45</v>
      </c>
      <c r="H48" s="49" t="s">
        <v>79</v>
      </c>
      <c r="I48" s="49"/>
      <c r="J48" s="49"/>
      <c r="K48" s="53"/>
      <c r="L48" s="53"/>
      <c r="M48" s="54"/>
      <c r="N48" s="55"/>
      <c r="O48" s="56"/>
      <c r="P48" s="49"/>
    </row>
    <row r="49" spans="1:16" s="1" customFormat="1" ht="12" customHeight="1" x14ac:dyDescent="0.2">
      <c r="A49" s="22">
        <v>5</v>
      </c>
      <c r="B49" s="17"/>
      <c r="C49" s="23">
        <v>50</v>
      </c>
      <c r="D49" s="18"/>
      <c r="E49" s="24">
        <f>+A49*C49</f>
        <v>250</v>
      </c>
      <c r="G49" s="49" t="s">
        <v>18</v>
      </c>
      <c r="H49" s="49" t="s">
        <v>19</v>
      </c>
      <c r="I49" s="49"/>
      <c r="J49" s="49"/>
      <c r="K49" s="85">
        <v>5</v>
      </c>
      <c r="L49" s="53"/>
      <c r="M49" s="92">
        <f>IF(Cubs&gt;0,Cubs,"")</f>
        <v>10</v>
      </c>
      <c r="N49" s="55"/>
      <c r="O49" s="52">
        <f>IF(M49="","",K49*M49)</f>
        <v>50</v>
      </c>
      <c r="P49" s="49"/>
    </row>
    <row r="50" spans="1:16" s="1" customFormat="1" ht="12" customHeight="1" x14ac:dyDescent="0.2">
      <c r="A50" s="17"/>
      <c r="B50" s="17"/>
      <c r="C50" s="18"/>
      <c r="D50" s="18"/>
      <c r="E50" s="19"/>
      <c r="G50" s="49"/>
      <c r="H50" s="49"/>
      <c r="I50" s="49"/>
      <c r="J50" s="49"/>
      <c r="K50" s="53"/>
      <c r="L50" s="53"/>
      <c r="M50" s="54"/>
      <c r="N50" s="55"/>
      <c r="O50" s="56"/>
      <c r="P50" s="49"/>
    </row>
    <row r="51" spans="1:16" s="1" customFormat="1" ht="15" customHeight="1" x14ac:dyDescent="0.2">
      <c r="A51" s="22">
        <v>5</v>
      </c>
      <c r="B51" s="17"/>
      <c r="C51" s="23">
        <v>10</v>
      </c>
      <c r="D51" s="18"/>
      <c r="E51" s="24">
        <f>+A51*C51</f>
        <v>50</v>
      </c>
      <c r="G51" s="49" t="s">
        <v>87</v>
      </c>
      <c r="H51" s="49" t="s">
        <v>96</v>
      </c>
      <c r="I51" s="49"/>
      <c r="J51" s="49"/>
      <c r="K51" s="85">
        <v>5</v>
      </c>
      <c r="L51" s="53"/>
      <c r="M51" s="86">
        <v>10</v>
      </c>
      <c r="N51" s="55"/>
      <c r="O51" s="52">
        <f>IF(K51*M51&gt;0,K51*M51,"")</f>
        <v>50</v>
      </c>
      <c r="P51" s="49"/>
    </row>
    <row r="52" spans="1:16" s="1" customFormat="1" ht="15" customHeight="1" x14ac:dyDescent="0.2">
      <c r="A52" s="17"/>
      <c r="B52" s="17"/>
      <c r="C52" s="18"/>
      <c r="D52" s="18"/>
      <c r="E52" s="19"/>
      <c r="G52" s="49"/>
      <c r="H52" s="49"/>
      <c r="I52" s="49"/>
      <c r="J52" s="49"/>
      <c r="K52" s="57"/>
      <c r="L52" s="53"/>
      <c r="M52" s="62"/>
      <c r="N52" s="55"/>
      <c r="O52" s="57"/>
      <c r="P52" s="49"/>
    </row>
    <row r="53" spans="1:16" s="1" customFormat="1" ht="15" customHeight="1" x14ac:dyDescent="0.2">
      <c r="A53" s="22">
        <v>0</v>
      </c>
      <c r="B53" s="17" t="s">
        <v>26</v>
      </c>
      <c r="C53" s="23">
        <v>20</v>
      </c>
      <c r="D53" s="18" t="s">
        <v>28</v>
      </c>
      <c r="E53" s="19">
        <f>+A53*C53</f>
        <v>0</v>
      </c>
      <c r="G53" s="49" t="s">
        <v>46</v>
      </c>
      <c r="H53" s="49" t="s">
        <v>80</v>
      </c>
      <c r="I53" s="49"/>
      <c r="J53" s="49"/>
      <c r="K53" s="85"/>
      <c r="L53" s="53"/>
      <c r="M53" s="86"/>
      <c r="N53" s="55"/>
      <c r="O53" s="52" t="str">
        <f>IF(K53*M53&gt;0,K53*M53,"")</f>
        <v/>
      </c>
      <c r="P53" s="49"/>
    </row>
    <row r="54" spans="1:16" s="1" customFormat="1" ht="15" customHeight="1" x14ac:dyDescent="0.2">
      <c r="A54" s="22">
        <v>20</v>
      </c>
      <c r="B54" s="17" t="s">
        <v>26</v>
      </c>
      <c r="C54" s="23">
        <v>50</v>
      </c>
      <c r="D54" s="18" t="s">
        <v>28</v>
      </c>
      <c r="E54" s="19">
        <f>+A54*C54</f>
        <v>1000</v>
      </c>
      <c r="G54" s="49" t="s">
        <v>47</v>
      </c>
      <c r="H54" s="49" t="s">
        <v>81</v>
      </c>
      <c r="I54" s="49"/>
      <c r="J54" s="49"/>
      <c r="K54" s="85">
        <v>20</v>
      </c>
      <c r="L54" s="53"/>
      <c r="M54" s="92">
        <v>10</v>
      </c>
      <c r="N54" s="55"/>
      <c r="O54" s="52">
        <f>IF(K54="","",K54*M54)</f>
        <v>200</v>
      </c>
      <c r="P54" s="49"/>
    </row>
    <row r="55" spans="1:16" s="1" customFormat="1" ht="15" customHeight="1" x14ac:dyDescent="0.2">
      <c r="A55" s="22">
        <v>10</v>
      </c>
      <c r="B55" s="17" t="s">
        <v>26</v>
      </c>
      <c r="C55" s="23">
        <v>50</v>
      </c>
      <c r="D55" s="18" t="s">
        <v>28</v>
      </c>
      <c r="E55" s="19">
        <f>+A55*C55</f>
        <v>500</v>
      </c>
      <c r="G55" s="49" t="s">
        <v>48</v>
      </c>
      <c r="H55" s="49" t="s">
        <v>99</v>
      </c>
      <c r="I55" s="49"/>
      <c r="J55" s="49"/>
      <c r="K55" s="85">
        <v>10</v>
      </c>
      <c r="L55" s="53"/>
      <c r="M55" s="92">
        <f>IF(Cubs&gt;0,Cubs,"")</f>
        <v>10</v>
      </c>
      <c r="N55" s="55"/>
      <c r="O55" s="52">
        <f>IF(K55="","",K55*M55)</f>
        <v>100</v>
      </c>
      <c r="P55" s="49"/>
    </row>
    <row r="56" spans="1:16" s="1" customFormat="1" ht="12" customHeight="1" x14ac:dyDescent="0.2">
      <c r="A56" s="17"/>
      <c r="B56" s="17"/>
      <c r="C56" s="18"/>
      <c r="D56" s="18"/>
      <c r="E56" s="19"/>
      <c r="G56" s="49"/>
      <c r="H56" s="49"/>
      <c r="I56" s="49"/>
      <c r="J56" s="49"/>
      <c r="K56" s="53"/>
      <c r="L56" s="53"/>
      <c r="M56" s="54"/>
      <c r="N56" s="55"/>
      <c r="O56" s="56"/>
      <c r="P56" s="49"/>
    </row>
    <row r="57" spans="1:16" s="1" customFormat="1" ht="12" customHeight="1" thickBot="1" x14ac:dyDescent="0.25">
      <c r="A57" s="13"/>
      <c r="B57" s="13"/>
      <c r="C57" s="12"/>
      <c r="D57" s="12"/>
      <c r="E57" s="25">
        <f>SUM(E15:E55)</f>
        <v>11065</v>
      </c>
      <c r="F57" s="14"/>
      <c r="G57" s="51" t="s">
        <v>49</v>
      </c>
      <c r="H57" s="51"/>
      <c r="I57" s="51"/>
      <c r="J57" s="51"/>
      <c r="K57" s="50"/>
      <c r="L57" s="50"/>
      <c r="M57" s="64"/>
      <c r="N57" s="45"/>
      <c r="O57" s="52">
        <f>SUM(O15:O55)</f>
        <v>3445</v>
      </c>
      <c r="P57" s="49"/>
    </row>
    <row r="58" spans="1:16" s="1" customFormat="1" ht="12" customHeight="1" x14ac:dyDescent="0.2">
      <c r="A58" s="17"/>
      <c r="B58" s="17"/>
      <c r="C58" s="18"/>
      <c r="D58" s="18"/>
      <c r="E58" s="19"/>
      <c r="G58" s="49"/>
      <c r="H58" s="49"/>
      <c r="I58" s="49"/>
      <c r="J58" s="49"/>
      <c r="K58" s="53"/>
      <c r="L58" s="53"/>
      <c r="M58" s="54"/>
      <c r="N58" s="55"/>
      <c r="O58" s="56"/>
      <c r="P58" s="49"/>
    </row>
    <row r="59" spans="1:16" s="1" customFormat="1" ht="12" customHeight="1" x14ac:dyDescent="0.2">
      <c r="A59" s="17"/>
      <c r="B59" s="17"/>
      <c r="C59" s="18"/>
      <c r="D59" s="18"/>
      <c r="E59" s="19"/>
      <c r="G59" s="51" t="s">
        <v>10</v>
      </c>
      <c r="H59" s="49"/>
      <c r="I59" s="49"/>
      <c r="J59" s="49"/>
      <c r="K59" s="53"/>
      <c r="L59" s="53"/>
      <c r="M59" s="54"/>
      <c r="N59" s="55"/>
      <c r="O59" s="56"/>
      <c r="P59" s="49"/>
    </row>
    <row r="60" spans="1:16" s="1" customFormat="1" ht="12" customHeight="1" x14ac:dyDescent="0.2">
      <c r="A60" s="22">
        <f>4*10</f>
        <v>40</v>
      </c>
      <c r="B60" s="17"/>
      <c r="C60" s="23">
        <v>50</v>
      </c>
      <c r="D60" s="18"/>
      <c r="E60" s="24">
        <f>+A60*C60</f>
        <v>2000</v>
      </c>
      <c r="G60" s="49" t="s">
        <v>82</v>
      </c>
      <c r="H60" s="49"/>
      <c r="I60" s="49"/>
      <c r="J60" s="49"/>
      <c r="K60" s="85">
        <v>0</v>
      </c>
      <c r="L60" s="53"/>
      <c r="M60" s="92">
        <f>IF(Cubs&gt;0,Cubs,"")</f>
        <v>10</v>
      </c>
      <c r="N60" s="55"/>
      <c r="O60" s="52">
        <f>IF(K60="","",K60*M60)</f>
        <v>0</v>
      </c>
      <c r="P60" s="49"/>
    </row>
    <row r="61" spans="1:16" s="1" customFormat="1" ht="12" customHeight="1" x14ac:dyDescent="0.2">
      <c r="A61" s="22">
        <v>500</v>
      </c>
      <c r="B61" s="17"/>
      <c r="C61" s="23">
        <v>1</v>
      </c>
      <c r="D61" s="18"/>
      <c r="E61" s="24">
        <f>+A61*C61</f>
        <v>500</v>
      </c>
      <c r="G61" s="49" t="s">
        <v>83</v>
      </c>
      <c r="H61" s="49"/>
      <c r="I61" s="49"/>
      <c r="J61" s="49"/>
      <c r="K61" s="85">
        <v>600</v>
      </c>
      <c r="L61" s="53"/>
      <c r="M61" s="65"/>
      <c r="N61" s="55"/>
      <c r="O61" s="52">
        <f>IF(K61&gt;0,K61,"")</f>
        <v>600</v>
      </c>
      <c r="P61" s="49"/>
    </row>
    <row r="62" spans="1:16" s="1" customFormat="1" ht="12" customHeight="1" thickBot="1" x14ac:dyDescent="0.25">
      <c r="A62" s="26" t="s">
        <v>86</v>
      </c>
      <c r="B62" s="17"/>
      <c r="C62" s="16"/>
      <c r="D62" s="18"/>
      <c r="E62" s="19" t="s">
        <v>16</v>
      </c>
      <c r="G62" s="49" t="s">
        <v>23</v>
      </c>
      <c r="H62" s="49"/>
      <c r="I62" s="49"/>
      <c r="J62" s="49"/>
      <c r="K62" s="85">
        <v>300</v>
      </c>
      <c r="L62" s="53"/>
      <c r="M62" s="86">
        <v>1</v>
      </c>
      <c r="N62" s="55"/>
      <c r="O62" s="52">
        <f>IF(K62*M62&gt;0,K62*M62,"")</f>
        <v>300</v>
      </c>
      <c r="P62" s="49"/>
    </row>
    <row r="63" spans="1:16" s="1" customFormat="1" ht="12" customHeight="1" thickBot="1" x14ac:dyDescent="0.25">
      <c r="A63" s="17"/>
      <c r="B63" s="17"/>
      <c r="C63" s="18"/>
      <c r="D63" s="18"/>
      <c r="E63" s="27">
        <f>+E60+E61</f>
        <v>2500</v>
      </c>
      <c r="G63" s="51" t="s">
        <v>62</v>
      </c>
      <c r="H63" s="49"/>
      <c r="I63" s="49"/>
      <c r="J63" s="49"/>
      <c r="K63" s="57"/>
      <c r="L63" s="53"/>
      <c r="M63" s="54"/>
      <c r="N63" s="55"/>
      <c r="O63" s="52">
        <f>IF(SUM(O60:O62)&gt;0,SUM(O60:O62),"")</f>
        <v>900</v>
      </c>
      <c r="P63" s="49"/>
    </row>
    <row r="64" spans="1:16" s="1" customFormat="1" ht="12" customHeight="1" thickBot="1" x14ac:dyDescent="0.25">
      <c r="A64" s="17"/>
      <c r="B64" s="17"/>
      <c r="C64" s="18"/>
      <c r="D64" s="18"/>
      <c r="E64" s="18"/>
      <c r="G64" s="49"/>
      <c r="H64" s="49"/>
      <c r="I64" s="49"/>
      <c r="J64" s="49"/>
      <c r="K64" s="53"/>
      <c r="L64" s="53"/>
      <c r="M64" s="55"/>
      <c r="N64" s="55"/>
      <c r="O64" s="66"/>
      <c r="P64" s="49"/>
    </row>
    <row r="65" spans="1:16" s="1" customFormat="1" ht="12" customHeight="1" thickBot="1" x14ac:dyDescent="0.25">
      <c r="A65" s="28"/>
      <c r="B65" s="28"/>
      <c r="C65" s="29"/>
      <c r="D65" s="29"/>
      <c r="E65" s="25">
        <f>+E57-E63</f>
        <v>8565</v>
      </c>
      <c r="F65" s="30"/>
      <c r="G65" s="67" t="s">
        <v>50</v>
      </c>
      <c r="H65" s="68"/>
      <c r="I65" s="68"/>
      <c r="J65" s="68"/>
      <c r="K65" s="69"/>
      <c r="L65" s="69"/>
      <c r="M65" s="70"/>
      <c r="N65" s="70"/>
      <c r="O65" s="71">
        <f>IF(O63="","",(O57-O63))</f>
        <v>2545</v>
      </c>
      <c r="P65" s="49"/>
    </row>
    <row r="66" spans="1:16" s="1" customFormat="1" ht="12" customHeight="1" thickTop="1" x14ac:dyDescent="0.2">
      <c r="A66" s="17"/>
      <c r="B66" s="17"/>
      <c r="C66" s="18"/>
      <c r="D66" s="18"/>
      <c r="E66" s="19"/>
      <c r="G66" s="51"/>
      <c r="H66" s="49"/>
      <c r="I66" s="49"/>
      <c r="J66" s="49"/>
      <c r="K66" s="53"/>
      <c r="L66" s="53"/>
      <c r="M66" s="55"/>
      <c r="N66" s="55"/>
      <c r="O66" s="57"/>
      <c r="P66" s="49"/>
    </row>
    <row r="67" spans="1:16" s="5" customFormat="1" ht="18" customHeight="1" x14ac:dyDescent="0.2">
      <c r="A67" s="31">
        <f>+E65</f>
        <v>8565</v>
      </c>
      <c r="B67" s="32" t="s">
        <v>26</v>
      </c>
      <c r="C67" s="33">
        <v>0.33</v>
      </c>
      <c r="D67" s="34" t="s">
        <v>28</v>
      </c>
      <c r="E67" s="31">
        <f>+E65/0.33</f>
        <v>25954.545454545452</v>
      </c>
      <c r="G67" s="72" t="s">
        <v>84</v>
      </c>
      <c r="H67" s="73"/>
      <c r="I67" s="73"/>
      <c r="J67" s="73"/>
      <c r="K67" s="74">
        <f>O65</f>
        <v>2545</v>
      </c>
      <c r="L67" s="56"/>
      <c r="M67" s="87">
        <v>0.33</v>
      </c>
      <c r="N67" s="75"/>
      <c r="O67" s="74">
        <f>IF(M67&gt;0,K67/M67,"")</f>
        <v>7712.121212121212</v>
      </c>
      <c r="P67" s="73"/>
    </row>
    <row r="68" spans="1:16" s="1" customFormat="1" ht="12" customHeight="1" x14ac:dyDescent="0.2">
      <c r="A68" s="36" t="s">
        <v>24</v>
      </c>
      <c r="B68" s="18"/>
      <c r="C68" s="37" t="s">
        <v>25</v>
      </c>
      <c r="D68" s="18"/>
      <c r="E68" s="38" t="s">
        <v>27</v>
      </c>
      <c r="G68" s="76" t="s">
        <v>57</v>
      </c>
      <c r="H68" s="49"/>
      <c r="I68" s="49"/>
      <c r="J68" s="49"/>
      <c r="K68" s="77" t="s">
        <v>27</v>
      </c>
      <c r="L68" s="78" t="s">
        <v>29</v>
      </c>
      <c r="M68" s="77" t="s">
        <v>25</v>
      </c>
      <c r="N68" s="77" t="s">
        <v>28</v>
      </c>
      <c r="O68" s="79" t="s">
        <v>32</v>
      </c>
      <c r="P68" s="49"/>
    </row>
    <row r="69" spans="1:16" s="1" customFormat="1" ht="12" customHeight="1" x14ac:dyDescent="0.2">
      <c r="A69" s="123" t="s">
        <v>56</v>
      </c>
      <c r="B69" s="123"/>
      <c r="C69" s="123"/>
      <c r="D69" s="123"/>
      <c r="E69" s="123"/>
      <c r="G69" s="49"/>
      <c r="H69" s="49"/>
      <c r="I69" s="49"/>
      <c r="J69" s="49"/>
      <c r="K69" s="55"/>
      <c r="L69" s="55"/>
      <c r="M69" s="55"/>
      <c r="N69" s="55"/>
      <c r="O69" s="66"/>
      <c r="P69" s="49"/>
    </row>
    <row r="70" spans="1:16" s="1" customFormat="1" ht="12" customHeight="1" thickBot="1" x14ac:dyDescent="0.25">
      <c r="A70" s="39"/>
      <c r="B70" s="18"/>
      <c r="C70" s="40"/>
      <c r="D70" s="18"/>
      <c r="E70" s="40"/>
      <c r="G70" s="49"/>
      <c r="H70" s="49"/>
      <c r="I70" s="49"/>
      <c r="J70" s="49"/>
      <c r="K70" s="55"/>
      <c r="L70" s="55"/>
      <c r="M70" s="55"/>
      <c r="N70" s="55"/>
      <c r="O70" s="66"/>
      <c r="P70" s="49"/>
    </row>
    <row r="71" spans="1:16" s="1" customFormat="1" ht="12" customHeight="1" thickBot="1" x14ac:dyDescent="0.25">
      <c r="A71" s="41">
        <f>E67</f>
        <v>25954.545454545452</v>
      </c>
      <c r="B71" s="19" t="s">
        <v>29</v>
      </c>
      <c r="C71" s="42" t="s">
        <v>30</v>
      </c>
      <c r="D71" s="18" t="s">
        <v>28</v>
      </c>
      <c r="E71" s="98">
        <f>E67/50</f>
        <v>519.09090909090901</v>
      </c>
      <c r="G71" s="51" t="s">
        <v>31</v>
      </c>
      <c r="H71" s="49"/>
      <c r="I71" s="49"/>
      <c r="J71" s="49"/>
      <c r="K71" s="52">
        <f>+O67</f>
        <v>7712.121212121212</v>
      </c>
      <c r="L71" s="56" t="s">
        <v>29</v>
      </c>
      <c r="M71" s="59">
        <f>IF(Cubs="","",Cubs)</f>
        <v>10</v>
      </c>
      <c r="N71" s="55" t="s">
        <v>28</v>
      </c>
      <c r="O71" s="71">
        <f>IF(K71="","",K71/M71)</f>
        <v>771.21212121212125</v>
      </c>
      <c r="P71" s="49"/>
    </row>
    <row r="72" spans="1:16" s="1" customFormat="1" ht="12" customHeight="1" x14ac:dyDescent="0.2">
      <c r="A72" s="19"/>
      <c r="B72" s="19"/>
      <c r="C72" s="18"/>
      <c r="D72" s="18"/>
      <c r="E72" s="19"/>
      <c r="G72" s="51"/>
      <c r="H72" s="49"/>
      <c r="I72" s="49"/>
      <c r="J72" s="49"/>
      <c r="K72" s="80" t="s">
        <v>32</v>
      </c>
      <c r="L72" s="78" t="s">
        <v>29</v>
      </c>
      <c r="M72" s="81" t="s">
        <v>33</v>
      </c>
      <c r="N72" s="77" t="s">
        <v>28</v>
      </c>
      <c r="O72" s="124" t="s">
        <v>61</v>
      </c>
      <c r="P72" s="49"/>
    </row>
    <row r="73" spans="1:16" s="1" customFormat="1" ht="12" customHeight="1" x14ac:dyDescent="0.2">
      <c r="A73" s="19"/>
      <c r="B73" s="19"/>
      <c r="C73" s="18"/>
      <c r="D73" s="18"/>
      <c r="E73" s="19"/>
      <c r="G73" s="51"/>
      <c r="H73" s="49"/>
      <c r="I73" s="49"/>
      <c r="J73" s="49"/>
      <c r="K73" s="80"/>
      <c r="L73" s="78"/>
      <c r="M73" s="81"/>
      <c r="N73" s="77"/>
      <c r="O73" s="125"/>
      <c r="P73" s="49"/>
    </row>
    <row r="74" spans="1:16" s="1" customFormat="1" ht="12" customHeight="1" thickBot="1" x14ac:dyDescent="0.25">
      <c r="A74" s="28"/>
      <c r="B74" s="28"/>
      <c r="C74" s="29"/>
      <c r="D74" s="29"/>
      <c r="E74" s="43"/>
      <c r="F74" s="30"/>
      <c r="G74" s="67"/>
      <c r="H74" s="68"/>
      <c r="I74" s="68"/>
      <c r="J74" s="68"/>
      <c r="K74" s="69"/>
      <c r="L74" s="69"/>
      <c r="M74" s="70"/>
      <c r="N74" s="70"/>
      <c r="O74" s="82"/>
      <c r="P74" s="49"/>
    </row>
    <row r="75" spans="1:16" s="1" customFormat="1" ht="12" customHeight="1" thickTop="1" x14ac:dyDescent="0.2">
      <c r="A75" s="20"/>
      <c r="B75" s="20"/>
      <c r="C75" s="21"/>
      <c r="D75" s="21"/>
      <c r="E75" s="35"/>
      <c r="G75" s="14"/>
      <c r="K75" s="20"/>
      <c r="L75" s="20"/>
      <c r="M75" s="21"/>
      <c r="N75" s="21"/>
      <c r="O75" s="35"/>
      <c r="P75" s="49"/>
    </row>
    <row r="76" spans="1:16" s="1" customFormat="1" ht="30.75" customHeight="1" x14ac:dyDescent="0.2">
      <c r="A76" s="130" t="s">
        <v>34</v>
      </c>
      <c r="B76" s="130"/>
      <c r="C76" s="130"/>
      <c r="D76" s="130"/>
      <c r="E76" s="130"/>
      <c r="F76" s="130"/>
      <c r="G76" s="130"/>
      <c r="H76" s="130"/>
      <c r="I76" s="130"/>
      <c r="J76" s="130"/>
      <c r="K76" s="130"/>
      <c r="L76" s="130"/>
      <c r="M76" s="130"/>
      <c r="N76" s="130"/>
      <c r="O76" s="130"/>
      <c r="P76" s="49"/>
    </row>
    <row r="77" spans="1:16" ht="12.75" customHeight="1" x14ac:dyDescent="0.2">
      <c r="A77" s="126" t="s">
        <v>85</v>
      </c>
      <c r="B77" s="127"/>
      <c r="C77" s="127"/>
      <c r="D77" s="127"/>
      <c r="E77" s="127"/>
      <c r="F77" s="127"/>
      <c r="G77" s="127"/>
      <c r="H77" s="127"/>
      <c r="I77" s="127"/>
      <c r="J77" s="127"/>
      <c r="K77" s="127"/>
      <c r="L77" s="127"/>
      <c r="M77" s="127"/>
      <c r="N77" s="127"/>
      <c r="O77" s="128"/>
    </row>
    <row r="78" spans="1:16" x14ac:dyDescent="0.2">
      <c r="A78" s="129"/>
      <c r="B78" s="130"/>
      <c r="C78" s="130"/>
      <c r="D78" s="130"/>
      <c r="E78" s="130"/>
      <c r="F78" s="130"/>
      <c r="G78" s="130"/>
      <c r="H78" s="130"/>
      <c r="I78" s="130"/>
      <c r="J78" s="130"/>
      <c r="K78" s="130"/>
      <c r="L78" s="130"/>
      <c r="M78" s="130"/>
      <c r="N78" s="130"/>
      <c r="O78" s="131"/>
    </row>
    <row r="79" spans="1:16" x14ac:dyDescent="0.2">
      <c r="A79" s="132"/>
      <c r="B79" s="133"/>
      <c r="C79" s="133"/>
      <c r="D79" s="133"/>
      <c r="E79" s="133"/>
      <c r="F79" s="133"/>
      <c r="G79" s="133"/>
      <c r="H79" s="133"/>
      <c r="I79" s="133"/>
      <c r="J79" s="133"/>
      <c r="K79" s="133"/>
      <c r="L79" s="133"/>
      <c r="M79" s="133"/>
      <c r="N79" s="133"/>
      <c r="O79" s="134"/>
    </row>
    <row r="81" spans="11:11" x14ac:dyDescent="0.2">
      <c r="K81" s="6"/>
    </row>
  </sheetData>
  <sheetProtection selectLockedCells="1"/>
  <mergeCells count="28">
    <mergeCell ref="G1:I1"/>
    <mergeCell ref="H39:I39"/>
    <mergeCell ref="H42:I42"/>
    <mergeCell ref="H43:I43"/>
    <mergeCell ref="H44:I44"/>
    <mergeCell ref="H8:I8"/>
    <mergeCell ref="H2:I2"/>
    <mergeCell ref="H10:I10"/>
    <mergeCell ref="H3:I3"/>
    <mergeCell ref="H31:I31"/>
    <mergeCell ref="H32:I32"/>
    <mergeCell ref="H33:I33"/>
    <mergeCell ref="H34:I34"/>
    <mergeCell ref="H4:I4"/>
    <mergeCell ref="H5:I5"/>
    <mergeCell ref="H6:I6"/>
    <mergeCell ref="H7:I7"/>
    <mergeCell ref="A77:O79"/>
    <mergeCell ref="H45:I45"/>
    <mergeCell ref="H46:I46"/>
    <mergeCell ref="O72:O73"/>
    <mergeCell ref="A76:O76"/>
    <mergeCell ref="H36:I36"/>
    <mergeCell ref="G11:I11"/>
    <mergeCell ref="G12:I12"/>
    <mergeCell ref="A69:E69"/>
    <mergeCell ref="H37:I37"/>
    <mergeCell ref="H38:I38"/>
  </mergeCells>
  <phoneticPr fontId="0" type="noConversion"/>
  <printOptions horizontalCentered="1" verticalCentered="1"/>
  <pageMargins left="0.25" right="0.25" top="0.25" bottom="0.25" header="0.25" footer="0.25"/>
  <pageSetup scale="69" orientation="portrait" horizontalDpi="300" r:id="rId1"/>
  <headerFooter alignWithMargins="0"/>
  <ignoredErrors>
    <ignoredError sqref="O61" formula="1"/>
    <ignoredError sqref="M40:M41 M47:M48 M52 M50 M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TroopBudget</vt:lpstr>
      <vt:lpstr>PackBudget</vt:lpstr>
      <vt:lpstr>TroopBudget!Adults</vt:lpstr>
      <vt:lpstr>Adults</vt:lpstr>
      <vt:lpstr>TroopBudget!Cubs</vt:lpstr>
      <vt:lpstr>Cubs</vt:lpstr>
      <vt:lpstr>TroopBudget!Fee</vt:lpstr>
      <vt:lpstr>Fee</vt:lpstr>
      <vt:lpstr>TroopBudget!Subs</vt:lpstr>
      <vt:lpstr>Subs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2008-04-21T23:21:30Z</dcterms:created>
  <dcterms:modified xsi:type="dcterms:W3CDTF">2024-08-28T18:33:46Z</dcterms:modified>
</cp:coreProperties>
</file>